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9d448485107950c9/"/>
    </mc:Choice>
  </mc:AlternateContent>
  <xr:revisionPtr revIDLastSave="2498" documentId="8_{574CAB31-A956-4B76-A5F6-6CE140A1575E}" xr6:coauthVersionLast="47" xr6:coauthVersionMax="47" xr10:uidLastSave="{9AE045CC-B1E2-4DC2-A63A-22C2759DDAE5}"/>
  <bookViews>
    <workbookView xWindow="-120" yWindow="-120" windowWidth="24240" windowHeight="13140" firstSheet="1" activeTab="4" xr2:uid="{00000000-000D-0000-FFFF-FFFF00000000}"/>
  </bookViews>
  <sheets>
    <sheet name="Exploratory Data Aanalysis" sheetId="20" state="hidden" r:id="rId1"/>
    <sheet name="Dashboard" sheetId="23" r:id="rId2"/>
    <sheet name="orders " sheetId="19" r:id="rId3"/>
    <sheet name="customers" sheetId="13" r:id="rId4"/>
    <sheet name="products" sheetId="2" r:id="rId5"/>
  </sheets>
  <definedNames>
    <definedName name="_xlnm._FilterDatabase" localSheetId="2" hidden="1">'orders '!$A$1:$P$1001</definedName>
    <definedName name="_xlnm._FilterDatabase" localSheetId="4" hidden="1">products!$A$1:$G$49</definedName>
    <definedName name="_xlchart.v1.0" hidden="1">'Exploratory Data Aanalysis'!$D$70:$D$72</definedName>
    <definedName name="_xlchart.v1.1" hidden="1">'Exploratory Data Aanalysis'!$E$69</definedName>
    <definedName name="_xlchart.v1.2" hidden="1">'Exploratory Data Aanalysis'!$E$70:$E$72</definedName>
    <definedName name="_xlchart.v2.3" hidden="1">'Exploratory Data Aanalysis'!$D$269:$D$274</definedName>
    <definedName name="_xlchart.v2.4" hidden="1">'Exploratory Data Aanalysis'!$E$268</definedName>
    <definedName name="_xlchart.v2.5" hidden="1">'Exploratory Data Aanalysis'!$E$269:$E$274</definedName>
    <definedName name="NativeTimeline_Order_Date">#N/A</definedName>
    <definedName name="Slicer_Loyalty_Card">#N/A</definedName>
    <definedName name="Slicer_Roast_Typ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1" i="20" l="1"/>
  <c r="E431" i="20"/>
  <c r="D432" i="20"/>
  <c r="E432" i="20"/>
  <c r="D433" i="20"/>
  <c r="E433" i="20"/>
  <c r="D434" i="20"/>
  <c r="E434" i="20"/>
  <c r="D435" i="20"/>
  <c r="E435" i="20"/>
  <c r="R3" i="19"/>
  <c r="R4"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4" i="19"/>
  <c r="R35" i="19"/>
  <c r="R36" i="19"/>
  <c r="R37" i="19"/>
  <c r="R38" i="19"/>
  <c r="R39" i="19"/>
  <c r="R40" i="19"/>
  <c r="R41" i="19"/>
  <c r="R42" i="19"/>
  <c r="R43" i="19"/>
  <c r="R44" i="19"/>
  <c r="R45" i="19"/>
  <c r="R46" i="19"/>
  <c r="R47" i="19"/>
  <c r="R48" i="19"/>
  <c r="R49" i="19"/>
  <c r="R50" i="19"/>
  <c r="R51" i="19"/>
  <c r="R52" i="19"/>
  <c r="R53" i="19"/>
  <c r="R54" i="19"/>
  <c r="R55" i="19"/>
  <c r="R56" i="19"/>
  <c r="R57" i="19"/>
  <c r="R58" i="19"/>
  <c r="R59" i="19"/>
  <c r="R60" i="19"/>
  <c r="R61" i="19"/>
  <c r="R62" i="19"/>
  <c r="R63" i="19"/>
  <c r="R64" i="19"/>
  <c r="R65" i="19"/>
  <c r="R66" i="19"/>
  <c r="R67" i="19"/>
  <c r="R68" i="19"/>
  <c r="R69" i="19"/>
  <c r="R70" i="19"/>
  <c r="R71" i="19"/>
  <c r="R72" i="19"/>
  <c r="R73" i="19"/>
  <c r="R74" i="19"/>
  <c r="R75" i="19"/>
  <c r="R76" i="19"/>
  <c r="R77" i="19"/>
  <c r="R78" i="19"/>
  <c r="R79" i="19"/>
  <c r="R80" i="19"/>
  <c r="R81" i="19"/>
  <c r="R82" i="19"/>
  <c r="R83" i="19"/>
  <c r="R84" i="19"/>
  <c r="R85" i="19"/>
  <c r="R86" i="19"/>
  <c r="R87" i="19"/>
  <c r="R88" i="19"/>
  <c r="R89" i="19"/>
  <c r="R90" i="19"/>
  <c r="R91" i="19"/>
  <c r="R92" i="19"/>
  <c r="R93" i="19"/>
  <c r="R94" i="19"/>
  <c r="R95" i="19"/>
  <c r="R96" i="19"/>
  <c r="R97" i="19"/>
  <c r="R98" i="19"/>
  <c r="R99" i="19"/>
  <c r="R100" i="19"/>
  <c r="R101" i="19"/>
  <c r="R102" i="19"/>
  <c r="R103" i="19"/>
  <c r="R104" i="19"/>
  <c r="R105" i="19"/>
  <c r="R106" i="19"/>
  <c r="R107" i="19"/>
  <c r="R108" i="19"/>
  <c r="R109" i="19"/>
  <c r="R110" i="19"/>
  <c r="R111" i="19"/>
  <c r="R112" i="19"/>
  <c r="R113" i="19"/>
  <c r="R114" i="19"/>
  <c r="R115" i="19"/>
  <c r="R116" i="19"/>
  <c r="R117" i="19"/>
  <c r="R118" i="19"/>
  <c r="R119" i="19"/>
  <c r="R120" i="19"/>
  <c r="R121" i="19"/>
  <c r="R122" i="19"/>
  <c r="R123" i="19"/>
  <c r="R124" i="19"/>
  <c r="R125" i="19"/>
  <c r="R126" i="19"/>
  <c r="R127" i="19"/>
  <c r="R128" i="19"/>
  <c r="R129" i="19"/>
  <c r="R130" i="19"/>
  <c r="R131" i="19"/>
  <c r="R132" i="19"/>
  <c r="R133" i="19"/>
  <c r="R134" i="19"/>
  <c r="R135" i="19"/>
  <c r="R136" i="19"/>
  <c r="R137" i="19"/>
  <c r="R138" i="19"/>
  <c r="R139" i="19"/>
  <c r="R140" i="19"/>
  <c r="R141" i="19"/>
  <c r="R142" i="19"/>
  <c r="R143" i="19"/>
  <c r="R144" i="19"/>
  <c r="R145" i="19"/>
  <c r="R146" i="19"/>
  <c r="R147" i="19"/>
  <c r="R148" i="19"/>
  <c r="R149" i="19"/>
  <c r="R150" i="19"/>
  <c r="R151" i="19"/>
  <c r="R152" i="19"/>
  <c r="R153" i="19"/>
  <c r="R154" i="19"/>
  <c r="R155" i="19"/>
  <c r="R156" i="19"/>
  <c r="R157" i="19"/>
  <c r="R158" i="19"/>
  <c r="R159" i="19"/>
  <c r="R160" i="19"/>
  <c r="R161" i="19"/>
  <c r="R162" i="19"/>
  <c r="R163" i="19"/>
  <c r="R164" i="19"/>
  <c r="R165" i="19"/>
  <c r="R166" i="19"/>
  <c r="R167" i="19"/>
  <c r="R168" i="19"/>
  <c r="R169" i="19"/>
  <c r="R170" i="19"/>
  <c r="R171" i="19"/>
  <c r="R172" i="19"/>
  <c r="R173" i="19"/>
  <c r="R174" i="19"/>
  <c r="R175" i="19"/>
  <c r="R176" i="19"/>
  <c r="R177" i="19"/>
  <c r="R178" i="19"/>
  <c r="R179" i="19"/>
  <c r="R180" i="19"/>
  <c r="R181" i="19"/>
  <c r="R182" i="19"/>
  <c r="R183" i="19"/>
  <c r="R184" i="19"/>
  <c r="R185" i="19"/>
  <c r="R186" i="19"/>
  <c r="R187" i="19"/>
  <c r="R188" i="19"/>
  <c r="R189" i="19"/>
  <c r="R190" i="19"/>
  <c r="R191" i="19"/>
  <c r="R192" i="19"/>
  <c r="R193" i="19"/>
  <c r="R194" i="19"/>
  <c r="R195" i="19"/>
  <c r="R196" i="19"/>
  <c r="R197" i="19"/>
  <c r="R198" i="19"/>
  <c r="R199" i="19"/>
  <c r="R200" i="19"/>
  <c r="R201" i="19"/>
  <c r="R202" i="19"/>
  <c r="R203" i="19"/>
  <c r="R204" i="19"/>
  <c r="R205" i="19"/>
  <c r="R206" i="19"/>
  <c r="R207" i="19"/>
  <c r="R208" i="19"/>
  <c r="R209" i="19"/>
  <c r="R210" i="19"/>
  <c r="R211" i="19"/>
  <c r="R212" i="19"/>
  <c r="R213" i="19"/>
  <c r="R214" i="19"/>
  <c r="R215" i="19"/>
  <c r="R216" i="19"/>
  <c r="R217" i="19"/>
  <c r="R218" i="19"/>
  <c r="R219" i="19"/>
  <c r="R220" i="19"/>
  <c r="R221" i="19"/>
  <c r="R222" i="19"/>
  <c r="R223" i="19"/>
  <c r="R224" i="19"/>
  <c r="R225" i="19"/>
  <c r="R226" i="19"/>
  <c r="R227" i="19"/>
  <c r="R228" i="19"/>
  <c r="R229" i="19"/>
  <c r="R230" i="19"/>
  <c r="R231" i="19"/>
  <c r="R232" i="19"/>
  <c r="R233" i="19"/>
  <c r="R234" i="19"/>
  <c r="R235" i="19"/>
  <c r="R236" i="19"/>
  <c r="R237" i="19"/>
  <c r="R238" i="19"/>
  <c r="R239" i="19"/>
  <c r="R240" i="19"/>
  <c r="R241" i="19"/>
  <c r="R242" i="19"/>
  <c r="R243" i="19"/>
  <c r="R244" i="19"/>
  <c r="R245" i="19"/>
  <c r="R246" i="19"/>
  <c r="R247" i="19"/>
  <c r="R248" i="19"/>
  <c r="R249" i="19"/>
  <c r="R250" i="19"/>
  <c r="R251" i="19"/>
  <c r="R252" i="19"/>
  <c r="R253" i="19"/>
  <c r="R254" i="19"/>
  <c r="R255" i="19"/>
  <c r="R256" i="19"/>
  <c r="R257" i="19"/>
  <c r="R258" i="19"/>
  <c r="R259" i="19"/>
  <c r="R260" i="19"/>
  <c r="R261" i="19"/>
  <c r="R262" i="19"/>
  <c r="R263" i="19"/>
  <c r="R264" i="19"/>
  <c r="R265" i="19"/>
  <c r="R266" i="19"/>
  <c r="R267" i="19"/>
  <c r="R268" i="19"/>
  <c r="R269" i="19"/>
  <c r="R270" i="19"/>
  <c r="R271" i="19"/>
  <c r="R272" i="19"/>
  <c r="R273" i="19"/>
  <c r="R274" i="19"/>
  <c r="R275" i="19"/>
  <c r="R276" i="19"/>
  <c r="R277" i="19"/>
  <c r="R278" i="19"/>
  <c r="R279" i="19"/>
  <c r="R280" i="19"/>
  <c r="R281" i="19"/>
  <c r="R282" i="19"/>
  <c r="R283" i="19"/>
  <c r="R284" i="19"/>
  <c r="R285" i="19"/>
  <c r="R286" i="19"/>
  <c r="R287" i="19"/>
  <c r="R288" i="19"/>
  <c r="R289" i="19"/>
  <c r="R290" i="19"/>
  <c r="R291" i="19"/>
  <c r="R292" i="19"/>
  <c r="R293" i="19"/>
  <c r="R294" i="19"/>
  <c r="R295" i="19"/>
  <c r="R296" i="19"/>
  <c r="R297" i="19"/>
  <c r="R298" i="19"/>
  <c r="R299" i="19"/>
  <c r="R300" i="19"/>
  <c r="R301" i="19"/>
  <c r="R302" i="19"/>
  <c r="R303" i="19"/>
  <c r="R304" i="19"/>
  <c r="R305" i="19"/>
  <c r="R306" i="19"/>
  <c r="R307" i="19"/>
  <c r="R308" i="19"/>
  <c r="R309" i="19"/>
  <c r="R310" i="19"/>
  <c r="R311" i="19"/>
  <c r="R312" i="19"/>
  <c r="R313" i="19"/>
  <c r="R314" i="19"/>
  <c r="R315" i="19"/>
  <c r="R316" i="19"/>
  <c r="R317" i="19"/>
  <c r="R318" i="19"/>
  <c r="R319" i="19"/>
  <c r="R320" i="19"/>
  <c r="R321" i="19"/>
  <c r="R322" i="19"/>
  <c r="R323" i="19"/>
  <c r="R324" i="19"/>
  <c r="R325" i="19"/>
  <c r="R326" i="19"/>
  <c r="R327" i="19"/>
  <c r="R328" i="19"/>
  <c r="R329" i="19"/>
  <c r="R330" i="19"/>
  <c r="R331" i="19"/>
  <c r="R332" i="19"/>
  <c r="R333" i="19"/>
  <c r="R334" i="19"/>
  <c r="R335" i="19"/>
  <c r="R336" i="19"/>
  <c r="R337" i="19"/>
  <c r="R338" i="19"/>
  <c r="R339" i="19"/>
  <c r="R340" i="19"/>
  <c r="R341" i="19"/>
  <c r="R342" i="19"/>
  <c r="R343" i="19"/>
  <c r="R344" i="19"/>
  <c r="R345" i="19"/>
  <c r="R346" i="19"/>
  <c r="R347" i="19"/>
  <c r="R348" i="19"/>
  <c r="R349" i="19"/>
  <c r="R350" i="19"/>
  <c r="R351" i="19"/>
  <c r="R352" i="19"/>
  <c r="R353" i="19"/>
  <c r="R354" i="19"/>
  <c r="R355" i="19"/>
  <c r="R356" i="19"/>
  <c r="R357" i="19"/>
  <c r="R358" i="19"/>
  <c r="R359" i="19"/>
  <c r="R360" i="19"/>
  <c r="R361" i="19"/>
  <c r="R362" i="19"/>
  <c r="R363" i="19"/>
  <c r="R364" i="19"/>
  <c r="R365" i="19"/>
  <c r="R366" i="19"/>
  <c r="R367" i="19"/>
  <c r="R368" i="19"/>
  <c r="R369" i="19"/>
  <c r="R370" i="19"/>
  <c r="R371" i="19"/>
  <c r="R372" i="19"/>
  <c r="R373" i="19"/>
  <c r="R374" i="19"/>
  <c r="R375" i="19"/>
  <c r="R376" i="19"/>
  <c r="R377" i="19"/>
  <c r="R378" i="19"/>
  <c r="R379" i="19"/>
  <c r="R380" i="19"/>
  <c r="R381" i="19"/>
  <c r="R382" i="19"/>
  <c r="R383" i="19"/>
  <c r="R384" i="19"/>
  <c r="R385" i="19"/>
  <c r="R386" i="19"/>
  <c r="R387" i="19"/>
  <c r="R388" i="19"/>
  <c r="R389" i="19"/>
  <c r="R390" i="19"/>
  <c r="R391" i="19"/>
  <c r="R392" i="19"/>
  <c r="R393" i="19"/>
  <c r="R394" i="19"/>
  <c r="R395" i="19"/>
  <c r="R396" i="19"/>
  <c r="R397" i="19"/>
  <c r="R398" i="19"/>
  <c r="R399" i="19"/>
  <c r="R400" i="19"/>
  <c r="R401" i="19"/>
  <c r="R402" i="19"/>
  <c r="R403" i="19"/>
  <c r="R404" i="19"/>
  <c r="R405" i="19"/>
  <c r="R406" i="19"/>
  <c r="R407" i="19"/>
  <c r="R408" i="19"/>
  <c r="R409" i="19"/>
  <c r="R410" i="19"/>
  <c r="R411" i="19"/>
  <c r="R412" i="19"/>
  <c r="R413" i="19"/>
  <c r="R414" i="19"/>
  <c r="R415" i="19"/>
  <c r="R416" i="19"/>
  <c r="R417" i="19"/>
  <c r="R418" i="19"/>
  <c r="R419" i="19"/>
  <c r="R420" i="19"/>
  <c r="R421" i="19"/>
  <c r="R422" i="19"/>
  <c r="R423" i="19"/>
  <c r="R424" i="19"/>
  <c r="R425" i="19"/>
  <c r="R426" i="19"/>
  <c r="R427" i="19"/>
  <c r="R428" i="19"/>
  <c r="R429" i="19"/>
  <c r="R430" i="19"/>
  <c r="R431" i="19"/>
  <c r="R432" i="19"/>
  <c r="R433" i="19"/>
  <c r="R434" i="19"/>
  <c r="R435" i="19"/>
  <c r="R436" i="19"/>
  <c r="R437" i="19"/>
  <c r="R438" i="19"/>
  <c r="R439" i="19"/>
  <c r="R440" i="19"/>
  <c r="R441" i="19"/>
  <c r="R442" i="19"/>
  <c r="R443" i="19"/>
  <c r="R444" i="19"/>
  <c r="R445" i="19"/>
  <c r="R446" i="19"/>
  <c r="R447" i="19"/>
  <c r="R448" i="19"/>
  <c r="R449" i="19"/>
  <c r="R450" i="19"/>
  <c r="R451" i="19"/>
  <c r="R452" i="19"/>
  <c r="R453" i="19"/>
  <c r="R454" i="19"/>
  <c r="R455" i="19"/>
  <c r="R456" i="19"/>
  <c r="R457" i="19"/>
  <c r="R458" i="19"/>
  <c r="R459" i="19"/>
  <c r="R460" i="19"/>
  <c r="R461" i="19"/>
  <c r="R462" i="19"/>
  <c r="R463" i="19"/>
  <c r="R464" i="19"/>
  <c r="R465" i="19"/>
  <c r="R466" i="19"/>
  <c r="R467" i="19"/>
  <c r="R468" i="19"/>
  <c r="R469" i="19"/>
  <c r="R470" i="19"/>
  <c r="R471" i="19"/>
  <c r="R472" i="19"/>
  <c r="R473" i="19"/>
  <c r="R474" i="19"/>
  <c r="R475" i="19"/>
  <c r="R476" i="19"/>
  <c r="R477" i="19"/>
  <c r="R478" i="19"/>
  <c r="R479" i="19"/>
  <c r="R480" i="19"/>
  <c r="R481" i="19"/>
  <c r="R482" i="19"/>
  <c r="R483" i="19"/>
  <c r="R484" i="19"/>
  <c r="R485" i="19"/>
  <c r="R486" i="19"/>
  <c r="R487" i="19"/>
  <c r="R488" i="19"/>
  <c r="R489" i="19"/>
  <c r="R490" i="19"/>
  <c r="R491" i="19"/>
  <c r="R492" i="19"/>
  <c r="R493" i="19"/>
  <c r="R494" i="19"/>
  <c r="R495" i="19"/>
  <c r="R496" i="19"/>
  <c r="R497" i="19"/>
  <c r="R498" i="19"/>
  <c r="R499" i="19"/>
  <c r="R500" i="19"/>
  <c r="R501" i="19"/>
  <c r="R502" i="19"/>
  <c r="R503" i="19"/>
  <c r="R504" i="19"/>
  <c r="R505" i="19"/>
  <c r="R506" i="19"/>
  <c r="R507" i="19"/>
  <c r="R508" i="19"/>
  <c r="R509" i="19"/>
  <c r="R510" i="19"/>
  <c r="R511" i="19"/>
  <c r="R512" i="19"/>
  <c r="R513" i="19"/>
  <c r="R514" i="19"/>
  <c r="R515" i="19"/>
  <c r="R516" i="19"/>
  <c r="R517" i="19"/>
  <c r="R518" i="19"/>
  <c r="R519" i="19"/>
  <c r="R520" i="19"/>
  <c r="R521" i="19"/>
  <c r="R522" i="19"/>
  <c r="R523" i="19"/>
  <c r="R524" i="19"/>
  <c r="R525" i="19"/>
  <c r="R526" i="19"/>
  <c r="R527" i="19"/>
  <c r="R528" i="19"/>
  <c r="R529" i="19"/>
  <c r="R530" i="19"/>
  <c r="R531" i="19"/>
  <c r="R532" i="19"/>
  <c r="R533" i="19"/>
  <c r="R534" i="19"/>
  <c r="R535" i="19"/>
  <c r="R536" i="19"/>
  <c r="R537" i="19"/>
  <c r="R538" i="19"/>
  <c r="R539" i="19"/>
  <c r="R540" i="19"/>
  <c r="R541" i="19"/>
  <c r="R542" i="19"/>
  <c r="R543" i="19"/>
  <c r="R544" i="19"/>
  <c r="R545" i="19"/>
  <c r="R546" i="19"/>
  <c r="R547" i="19"/>
  <c r="R548" i="19"/>
  <c r="R549" i="19"/>
  <c r="R550" i="19"/>
  <c r="R551" i="19"/>
  <c r="R552" i="19"/>
  <c r="R553" i="19"/>
  <c r="R554" i="19"/>
  <c r="R555" i="19"/>
  <c r="R556" i="19"/>
  <c r="R557" i="19"/>
  <c r="R558" i="19"/>
  <c r="R559" i="19"/>
  <c r="R560" i="19"/>
  <c r="R561" i="19"/>
  <c r="R562" i="19"/>
  <c r="R563" i="19"/>
  <c r="R564" i="19"/>
  <c r="R565" i="19"/>
  <c r="R566" i="19"/>
  <c r="R567" i="19"/>
  <c r="R568" i="19"/>
  <c r="R569" i="19"/>
  <c r="R570" i="19"/>
  <c r="R571" i="19"/>
  <c r="R572" i="19"/>
  <c r="R573" i="19"/>
  <c r="R574" i="19"/>
  <c r="R575" i="19"/>
  <c r="R576" i="19"/>
  <c r="R577" i="19"/>
  <c r="R578" i="19"/>
  <c r="R579" i="19"/>
  <c r="R580" i="19"/>
  <c r="R581" i="19"/>
  <c r="R582" i="19"/>
  <c r="R583" i="19"/>
  <c r="R584" i="19"/>
  <c r="R585" i="19"/>
  <c r="R586" i="19"/>
  <c r="R587" i="19"/>
  <c r="R588" i="19"/>
  <c r="R589" i="19"/>
  <c r="R590" i="19"/>
  <c r="R591" i="19"/>
  <c r="R592" i="19"/>
  <c r="R593" i="19"/>
  <c r="R594" i="19"/>
  <c r="R595" i="19"/>
  <c r="R596" i="19"/>
  <c r="R597" i="19"/>
  <c r="R598" i="19"/>
  <c r="R599" i="19"/>
  <c r="R600" i="19"/>
  <c r="R601" i="19"/>
  <c r="R602" i="19"/>
  <c r="R603" i="19"/>
  <c r="R604" i="19"/>
  <c r="R605" i="19"/>
  <c r="R606" i="19"/>
  <c r="R607" i="19"/>
  <c r="R608" i="19"/>
  <c r="R609" i="19"/>
  <c r="R610" i="19"/>
  <c r="R611" i="19"/>
  <c r="R612" i="19"/>
  <c r="R613" i="19"/>
  <c r="R614" i="19"/>
  <c r="R615" i="19"/>
  <c r="R616" i="19"/>
  <c r="R617" i="19"/>
  <c r="R618" i="19"/>
  <c r="R619" i="19"/>
  <c r="R620" i="19"/>
  <c r="R621" i="19"/>
  <c r="R622" i="19"/>
  <c r="R623" i="19"/>
  <c r="R624" i="19"/>
  <c r="R625" i="19"/>
  <c r="R626" i="19"/>
  <c r="R627" i="19"/>
  <c r="R628" i="19"/>
  <c r="R629" i="19"/>
  <c r="R630" i="19"/>
  <c r="R631" i="19"/>
  <c r="R632" i="19"/>
  <c r="R633" i="19"/>
  <c r="R634" i="19"/>
  <c r="R635" i="19"/>
  <c r="R636" i="19"/>
  <c r="R637" i="19"/>
  <c r="R638" i="19"/>
  <c r="R639" i="19"/>
  <c r="R640" i="19"/>
  <c r="R641" i="19"/>
  <c r="R642" i="19"/>
  <c r="R643" i="19"/>
  <c r="R644" i="19"/>
  <c r="R645" i="19"/>
  <c r="R646" i="19"/>
  <c r="R647" i="19"/>
  <c r="R648" i="19"/>
  <c r="R649" i="19"/>
  <c r="R650" i="19"/>
  <c r="R651" i="19"/>
  <c r="R652" i="19"/>
  <c r="R653" i="19"/>
  <c r="R654" i="19"/>
  <c r="R655" i="19"/>
  <c r="R656" i="19"/>
  <c r="R657" i="19"/>
  <c r="R658" i="19"/>
  <c r="R659" i="19"/>
  <c r="R660" i="19"/>
  <c r="R661" i="19"/>
  <c r="R662" i="19"/>
  <c r="R663" i="19"/>
  <c r="R664" i="19"/>
  <c r="R665" i="19"/>
  <c r="R666" i="19"/>
  <c r="R667" i="19"/>
  <c r="R668" i="19"/>
  <c r="R669" i="19"/>
  <c r="R670" i="19"/>
  <c r="R671" i="19"/>
  <c r="R672" i="19"/>
  <c r="R673" i="19"/>
  <c r="R674" i="19"/>
  <c r="R675" i="19"/>
  <c r="R676" i="19"/>
  <c r="R677" i="19"/>
  <c r="R678" i="19"/>
  <c r="R679" i="19"/>
  <c r="R680" i="19"/>
  <c r="R681" i="19"/>
  <c r="R682" i="19"/>
  <c r="R683" i="19"/>
  <c r="R684" i="19"/>
  <c r="R685" i="19"/>
  <c r="R686" i="19"/>
  <c r="R687" i="19"/>
  <c r="R688" i="19"/>
  <c r="R689" i="19"/>
  <c r="R690" i="19"/>
  <c r="R691" i="19"/>
  <c r="R692" i="19"/>
  <c r="R693" i="19"/>
  <c r="R694" i="19"/>
  <c r="R695" i="19"/>
  <c r="R696" i="19"/>
  <c r="R697" i="19"/>
  <c r="R698" i="19"/>
  <c r="R699" i="19"/>
  <c r="R700" i="19"/>
  <c r="R701" i="19"/>
  <c r="R702" i="19"/>
  <c r="R703" i="19"/>
  <c r="R704" i="19"/>
  <c r="R705" i="19"/>
  <c r="R706" i="19"/>
  <c r="R707" i="19"/>
  <c r="R708" i="19"/>
  <c r="R709" i="19"/>
  <c r="R710" i="19"/>
  <c r="R711" i="19"/>
  <c r="R712" i="19"/>
  <c r="R713" i="19"/>
  <c r="R714" i="19"/>
  <c r="R715" i="19"/>
  <c r="R716" i="19"/>
  <c r="R717" i="19"/>
  <c r="R718" i="19"/>
  <c r="R719" i="19"/>
  <c r="R720" i="19"/>
  <c r="R721" i="19"/>
  <c r="R722" i="19"/>
  <c r="R723" i="19"/>
  <c r="R724" i="19"/>
  <c r="R725" i="19"/>
  <c r="R726" i="19"/>
  <c r="R727" i="19"/>
  <c r="R728" i="19"/>
  <c r="R729" i="19"/>
  <c r="R730" i="19"/>
  <c r="R731" i="19"/>
  <c r="R732" i="19"/>
  <c r="R733" i="19"/>
  <c r="R734" i="19"/>
  <c r="R735" i="19"/>
  <c r="R736" i="19"/>
  <c r="R737" i="19"/>
  <c r="R738" i="19"/>
  <c r="R739" i="19"/>
  <c r="R740" i="19"/>
  <c r="R741" i="19"/>
  <c r="R742" i="19"/>
  <c r="R743" i="19"/>
  <c r="R744" i="19"/>
  <c r="R745" i="19"/>
  <c r="R746" i="19"/>
  <c r="R747" i="19"/>
  <c r="R748" i="19"/>
  <c r="R749" i="19"/>
  <c r="R750" i="19"/>
  <c r="R751" i="19"/>
  <c r="R752" i="19"/>
  <c r="R753" i="19"/>
  <c r="R754" i="19"/>
  <c r="R755" i="19"/>
  <c r="R756" i="19"/>
  <c r="R757" i="19"/>
  <c r="R758" i="19"/>
  <c r="R759" i="19"/>
  <c r="R760" i="19"/>
  <c r="R761" i="19"/>
  <c r="R762" i="19"/>
  <c r="R763" i="19"/>
  <c r="R764" i="19"/>
  <c r="R765" i="19"/>
  <c r="R766" i="19"/>
  <c r="R767" i="19"/>
  <c r="R768" i="19"/>
  <c r="R769" i="19"/>
  <c r="R770" i="19"/>
  <c r="R771" i="19"/>
  <c r="R772" i="19"/>
  <c r="R773" i="19"/>
  <c r="R774" i="19"/>
  <c r="R775" i="19"/>
  <c r="R776" i="19"/>
  <c r="R777" i="19"/>
  <c r="R778" i="19"/>
  <c r="R779" i="19"/>
  <c r="R780" i="19"/>
  <c r="R781" i="19"/>
  <c r="R782" i="19"/>
  <c r="R783" i="19"/>
  <c r="R784" i="19"/>
  <c r="R785" i="19"/>
  <c r="R786" i="19"/>
  <c r="R787" i="19"/>
  <c r="R788" i="19"/>
  <c r="R789" i="19"/>
  <c r="R790" i="19"/>
  <c r="R791" i="19"/>
  <c r="R792" i="19"/>
  <c r="R793" i="19"/>
  <c r="R794" i="19"/>
  <c r="R795" i="19"/>
  <c r="R796" i="19"/>
  <c r="R797" i="19"/>
  <c r="R798" i="19"/>
  <c r="R799" i="19"/>
  <c r="R800" i="19"/>
  <c r="R801" i="19"/>
  <c r="R802" i="19"/>
  <c r="R803" i="19"/>
  <c r="R804" i="19"/>
  <c r="R805" i="19"/>
  <c r="R806" i="19"/>
  <c r="R807" i="19"/>
  <c r="R808" i="19"/>
  <c r="R809" i="19"/>
  <c r="R810" i="19"/>
  <c r="R811" i="19"/>
  <c r="R812" i="19"/>
  <c r="R813" i="19"/>
  <c r="R814" i="19"/>
  <c r="R815" i="19"/>
  <c r="R816" i="19"/>
  <c r="R817" i="19"/>
  <c r="R818" i="19"/>
  <c r="R819" i="19"/>
  <c r="R820" i="19"/>
  <c r="R821" i="19"/>
  <c r="R822" i="19"/>
  <c r="R823" i="19"/>
  <c r="R824" i="19"/>
  <c r="R825" i="19"/>
  <c r="R826" i="19"/>
  <c r="R827" i="19"/>
  <c r="R828" i="19"/>
  <c r="R829" i="19"/>
  <c r="R830" i="19"/>
  <c r="R831" i="19"/>
  <c r="R832" i="19"/>
  <c r="R833" i="19"/>
  <c r="R834" i="19"/>
  <c r="R835" i="19"/>
  <c r="R836" i="19"/>
  <c r="R837" i="19"/>
  <c r="R838" i="19"/>
  <c r="R839" i="19"/>
  <c r="R840" i="19"/>
  <c r="R841" i="19"/>
  <c r="R842" i="19"/>
  <c r="R843" i="19"/>
  <c r="R844" i="19"/>
  <c r="R845" i="19"/>
  <c r="R846" i="19"/>
  <c r="R847" i="19"/>
  <c r="R848" i="19"/>
  <c r="R849" i="19"/>
  <c r="R850" i="19"/>
  <c r="R851" i="19"/>
  <c r="R852" i="19"/>
  <c r="R853" i="19"/>
  <c r="R854" i="19"/>
  <c r="R855" i="19"/>
  <c r="R856" i="19"/>
  <c r="R857" i="19"/>
  <c r="R858" i="19"/>
  <c r="R859" i="19"/>
  <c r="R860" i="19"/>
  <c r="R861" i="19"/>
  <c r="R862" i="19"/>
  <c r="R863" i="19"/>
  <c r="R864" i="19"/>
  <c r="R865" i="19"/>
  <c r="R866" i="19"/>
  <c r="R867" i="19"/>
  <c r="R868" i="19"/>
  <c r="R869" i="19"/>
  <c r="R870" i="19"/>
  <c r="R871" i="19"/>
  <c r="R872" i="19"/>
  <c r="R873" i="19"/>
  <c r="R874" i="19"/>
  <c r="R875" i="19"/>
  <c r="R876" i="19"/>
  <c r="R877" i="19"/>
  <c r="R878" i="19"/>
  <c r="R879" i="19"/>
  <c r="R880" i="19"/>
  <c r="R881" i="19"/>
  <c r="R882" i="19"/>
  <c r="R883" i="19"/>
  <c r="R884" i="19"/>
  <c r="R885" i="19"/>
  <c r="R886" i="19"/>
  <c r="R887" i="19"/>
  <c r="R888" i="19"/>
  <c r="R889" i="19"/>
  <c r="R890" i="19"/>
  <c r="R891" i="19"/>
  <c r="R892" i="19"/>
  <c r="R893" i="19"/>
  <c r="R894" i="19"/>
  <c r="R895" i="19"/>
  <c r="R896" i="19"/>
  <c r="R897" i="19"/>
  <c r="R898" i="19"/>
  <c r="R899" i="19"/>
  <c r="R900" i="19"/>
  <c r="R901" i="19"/>
  <c r="R902" i="19"/>
  <c r="R903" i="19"/>
  <c r="R904" i="19"/>
  <c r="R905" i="19"/>
  <c r="R906" i="19"/>
  <c r="R907" i="19"/>
  <c r="R908" i="19"/>
  <c r="R909" i="19"/>
  <c r="R910" i="19"/>
  <c r="R911" i="19"/>
  <c r="R912" i="19"/>
  <c r="R913" i="19"/>
  <c r="R914" i="19"/>
  <c r="R915" i="19"/>
  <c r="R916" i="19"/>
  <c r="R917" i="19"/>
  <c r="R918" i="19"/>
  <c r="R919" i="19"/>
  <c r="R920" i="19"/>
  <c r="R921" i="19"/>
  <c r="R922" i="19"/>
  <c r="R923" i="19"/>
  <c r="R924" i="19"/>
  <c r="R925" i="19"/>
  <c r="R926" i="19"/>
  <c r="R927" i="19"/>
  <c r="R928" i="19"/>
  <c r="R929" i="19"/>
  <c r="R930" i="19"/>
  <c r="R931" i="19"/>
  <c r="R932" i="19"/>
  <c r="R933" i="19"/>
  <c r="R934" i="19"/>
  <c r="R935" i="19"/>
  <c r="R936" i="19"/>
  <c r="R937" i="19"/>
  <c r="R938" i="19"/>
  <c r="R939" i="19"/>
  <c r="R940" i="19"/>
  <c r="R941" i="19"/>
  <c r="R942" i="19"/>
  <c r="R943" i="19"/>
  <c r="R944" i="19"/>
  <c r="R945" i="19"/>
  <c r="R946" i="19"/>
  <c r="R947" i="19"/>
  <c r="R948" i="19"/>
  <c r="R949" i="19"/>
  <c r="R950" i="19"/>
  <c r="R951" i="19"/>
  <c r="R952" i="19"/>
  <c r="R953" i="19"/>
  <c r="R954" i="19"/>
  <c r="R955" i="19"/>
  <c r="R956" i="19"/>
  <c r="R957" i="19"/>
  <c r="R958" i="19"/>
  <c r="R959" i="19"/>
  <c r="R960" i="19"/>
  <c r="R961" i="19"/>
  <c r="R962" i="19"/>
  <c r="R963" i="19"/>
  <c r="R964" i="19"/>
  <c r="R965" i="19"/>
  <c r="R966" i="19"/>
  <c r="R967" i="19"/>
  <c r="R968" i="19"/>
  <c r="R969" i="19"/>
  <c r="R970" i="19"/>
  <c r="R971" i="19"/>
  <c r="R972" i="19"/>
  <c r="R973" i="19"/>
  <c r="R974" i="19"/>
  <c r="R975" i="19"/>
  <c r="R976" i="19"/>
  <c r="R977" i="19"/>
  <c r="R978" i="19"/>
  <c r="R979" i="19"/>
  <c r="R980" i="19"/>
  <c r="R981" i="19"/>
  <c r="R982" i="19"/>
  <c r="R983" i="19"/>
  <c r="R984" i="19"/>
  <c r="R985" i="19"/>
  <c r="R986" i="19"/>
  <c r="R987" i="19"/>
  <c r="R988" i="19"/>
  <c r="R989" i="19"/>
  <c r="R990" i="19"/>
  <c r="R991" i="19"/>
  <c r="R992" i="19"/>
  <c r="R993" i="19"/>
  <c r="R994" i="19"/>
  <c r="R995" i="19"/>
  <c r="R996" i="19"/>
  <c r="R997" i="19"/>
  <c r="R998" i="19"/>
  <c r="R999" i="19"/>
  <c r="R1000" i="19"/>
  <c r="R1001" i="19"/>
  <c r="R2" i="19"/>
  <c r="D71" i="20"/>
  <c r="D72" i="20"/>
  <c r="D70" i="20"/>
  <c r="D270" i="20"/>
  <c r="D271" i="20"/>
  <c r="D272" i="20"/>
  <c r="D273" i="20"/>
  <c r="D269" i="20"/>
  <c r="D108" i="20"/>
  <c r="D109" i="20"/>
  <c r="D110" i="20"/>
  <c r="D111" i="20"/>
  <c r="D107" i="20"/>
  <c r="Q1001" i="19"/>
  <c r="O1001" i="19"/>
  <c r="P1001" i="19" s="1"/>
  <c r="N1001" i="19"/>
  <c r="K1001" i="19"/>
  <c r="J1001" i="19"/>
  <c r="I1001" i="19"/>
  <c r="H1001" i="19"/>
  <c r="D1001" i="19"/>
  <c r="C1001" i="19"/>
  <c r="Q1000" i="19"/>
  <c r="O1000" i="19"/>
  <c r="P1000" i="19" s="1"/>
  <c r="N1000" i="19"/>
  <c r="K1000" i="19"/>
  <c r="J1000" i="19"/>
  <c r="I1000" i="19"/>
  <c r="H1000" i="19"/>
  <c r="D1000" i="19"/>
  <c r="C1000" i="19"/>
  <c r="Q999" i="19"/>
  <c r="O999" i="19"/>
  <c r="P999" i="19" s="1"/>
  <c r="N999" i="19"/>
  <c r="K999" i="19"/>
  <c r="J999" i="19"/>
  <c r="I999" i="19"/>
  <c r="H999" i="19"/>
  <c r="D999" i="19"/>
  <c r="C999" i="19"/>
  <c r="Q998" i="19"/>
  <c r="O998" i="19"/>
  <c r="P998" i="19" s="1"/>
  <c r="N998" i="19"/>
  <c r="K998" i="19"/>
  <c r="J998" i="19"/>
  <c r="I998" i="19"/>
  <c r="H998" i="19"/>
  <c r="D998" i="19"/>
  <c r="C998" i="19"/>
  <c r="Q997" i="19"/>
  <c r="O997" i="19"/>
  <c r="P997" i="19" s="1"/>
  <c r="N997" i="19"/>
  <c r="K997" i="19"/>
  <c r="J997" i="19"/>
  <c r="I997" i="19"/>
  <c r="H997" i="19"/>
  <c r="D997" i="19"/>
  <c r="C997" i="19"/>
  <c r="Q996" i="19"/>
  <c r="O996" i="19"/>
  <c r="P996" i="19" s="1"/>
  <c r="N996" i="19"/>
  <c r="K996" i="19"/>
  <c r="J996" i="19"/>
  <c r="I996" i="19"/>
  <c r="H996" i="19"/>
  <c r="D996" i="19"/>
  <c r="C996" i="19"/>
  <c r="Q995" i="19"/>
  <c r="O995" i="19"/>
  <c r="P995" i="19" s="1"/>
  <c r="N995" i="19"/>
  <c r="K995" i="19"/>
  <c r="J995" i="19"/>
  <c r="I995" i="19"/>
  <c r="H995" i="19"/>
  <c r="D995" i="19"/>
  <c r="C995" i="19"/>
  <c r="Q994" i="19"/>
  <c r="O994" i="19"/>
  <c r="P994" i="19" s="1"/>
  <c r="N994" i="19"/>
  <c r="K994" i="19"/>
  <c r="J994" i="19"/>
  <c r="I994" i="19"/>
  <c r="H994" i="19"/>
  <c r="D994" i="19"/>
  <c r="C994" i="19"/>
  <c r="Q993" i="19"/>
  <c r="O993" i="19"/>
  <c r="P993" i="19" s="1"/>
  <c r="N993" i="19"/>
  <c r="K993" i="19"/>
  <c r="J993" i="19"/>
  <c r="I993" i="19"/>
  <c r="H993" i="19"/>
  <c r="D993" i="19"/>
  <c r="C993" i="19"/>
  <c r="Q992" i="19"/>
  <c r="O992" i="19"/>
  <c r="P992" i="19" s="1"/>
  <c r="N992" i="19"/>
  <c r="K992" i="19"/>
  <c r="J992" i="19"/>
  <c r="I992" i="19"/>
  <c r="H992" i="19"/>
  <c r="D992" i="19"/>
  <c r="C992" i="19"/>
  <c r="Q991" i="19"/>
  <c r="O991" i="19"/>
  <c r="P991" i="19" s="1"/>
  <c r="N991" i="19"/>
  <c r="K991" i="19"/>
  <c r="J991" i="19"/>
  <c r="I991" i="19"/>
  <c r="H991" i="19"/>
  <c r="D991" i="19"/>
  <c r="C991" i="19"/>
  <c r="Q990" i="19"/>
  <c r="O990" i="19"/>
  <c r="P990" i="19" s="1"/>
  <c r="N990" i="19"/>
  <c r="K990" i="19"/>
  <c r="J990" i="19"/>
  <c r="I990" i="19"/>
  <c r="H990" i="19"/>
  <c r="D990" i="19"/>
  <c r="C990" i="19"/>
  <c r="Q989" i="19"/>
  <c r="O989" i="19"/>
  <c r="P989" i="19" s="1"/>
  <c r="N989" i="19"/>
  <c r="K989" i="19"/>
  <c r="J989" i="19"/>
  <c r="I989" i="19"/>
  <c r="H989" i="19"/>
  <c r="D989" i="19"/>
  <c r="C989" i="19"/>
  <c r="Q988" i="19"/>
  <c r="O988" i="19"/>
  <c r="P988" i="19" s="1"/>
  <c r="N988" i="19"/>
  <c r="K988" i="19"/>
  <c r="J988" i="19"/>
  <c r="I988" i="19"/>
  <c r="H988" i="19"/>
  <c r="D988" i="19"/>
  <c r="C988" i="19"/>
  <c r="Q987" i="19"/>
  <c r="O987" i="19"/>
  <c r="P987" i="19" s="1"/>
  <c r="N987" i="19"/>
  <c r="K987" i="19"/>
  <c r="J987" i="19"/>
  <c r="I987" i="19"/>
  <c r="H987" i="19"/>
  <c r="D987" i="19"/>
  <c r="C987" i="19"/>
  <c r="Q986" i="19"/>
  <c r="O986" i="19"/>
  <c r="P986" i="19" s="1"/>
  <c r="N986" i="19"/>
  <c r="K986" i="19"/>
  <c r="J986" i="19"/>
  <c r="I986" i="19"/>
  <c r="H986" i="19"/>
  <c r="D986" i="19"/>
  <c r="C986" i="19"/>
  <c r="Q985" i="19"/>
  <c r="O985" i="19"/>
  <c r="P985" i="19" s="1"/>
  <c r="N985" i="19"/>
  <c r="K985" i="19"/>
  <c r="J985" i="19"/>
  <c r="I985" i="19"/>
  <c r="H985" i="19"/>
  <c r="D985" i="19"/>
  <c r="C985" i="19"/>
  <c r="Q984" i="19"/>
  <c r="O984" i="19"/>
  <c r="P984" i="19" s="1"/>
  <c r="N984" i="19"/>
  <c r="K984" i="19"/>
  <c r="J984" i="19"/>
  <c r="I984" i="19"/>
  <c r="H984" i="19"/>
  <c r="D984" i="19"/>
  <c r="C984" i="19"/>
  <c r="Q983" i="19"/>
  <c r="O983" i="19"/>
  <c r="P983" i="19" s="1"/>
  <c r="N983" i="19"/>
  <c r="K983" i="19"/>
  <c r="J983" i="19"/>
  <c r="I983" i="19"/>
  <c r="H983" i="19"/>
  <c r="D983" i="19"/>
  <c r="C983" i="19"/>
  <c r="Q982" i="19"/>
  <c r="O982" i="19"/>
  <c r="P982" i="19" s="1"/>
  <c r="N982" i="19"/>
  <c r="K982" i="19"/>
  <c r="J982" i="19"/>
  <c r="I982" i="19"/>
  <c r="H982" i="19"/>
  <c r="D982" i="19"/>
  <c r="C982" i="19"/>
  <c r="Q981" i="19"/>
  <c r="O981" i="19"/>
  <c r="P981" i="19" s="1"/>
  <c r="N981" i="19"/>
  <c r="K981" i="19"/>
  <c r="J981" i="19"/>
  <c r="I981" i="19"/>
  <c r="H981" i="19"/>
  <c r="D981" i="19"/>
  <c r="C981" i="19"/>
  <c r="Q980" i="19"/>
  <c r="O980" i="19"/>
  <c r="P980" i="19" s="1"/>
  <c r="N980" i="19"/>
  <c r="K980" i="19"/>
  <c r="J980" i="19"/>
  <c r="I980" i="19"/>
  <c r="H980" i="19"/>
  <c r="D980" i="19"/>
  <c r="C980" i="19"/>
  <c r="Q979" i="19"/>
  <c r="O979" i="19"/>
  <c r="P979" i="19" s="1"/>
  <c r="N979" i="19"/>
  <c r="K979" i="19"/>
  <c r="J979" i="19"/>
  <c r="I979" i="19"/>
  <c r="H979" i="19"/>
  <c r="D979" i="19"/>
  <c r="C979" i="19"/>
  <c r="Q978" i="19"/>
  <c r="O978" i="19"/>
  <c r="P978" i="19" s="1"/>
  <c r="N978" i="19"/>
  <c r="K978" i="19"/>
  <c r="J978" i="19"/>
  <c r="I978" i="19"/>
  <c r="H978" i="19"/>
  <c r="D978" i="19"/>
  <c r="C978" i="19"/>
  <c r="Q977" i="19"/>
  <c r="O977" i="19"/>
  <c r="P977" i="19" s="1"/>
  <c r="N977" i="19"/>
  <c r="K977" i="19"/>
  <c r="J977" i="19"/>
  <c r="I977" i="19"/>
  <c r="H977" i="19"/>
  <c r="D977" i="19"/>
  <c r="C977" i="19"/>
  <c r="Q976" i="19"/>
  <c r="O976" i="19"/>
  <c r="P976" i="19" s="1"/>
  <c r="N976" i="19"/>
  <c r="K976" i="19"/>
  <c r="J976" i="19"/>
  <c r="I976" i="19"/>
  <c r="H976" i="19"/>
  <c r="D976" i="19"/>
  <c r="C976" i="19"/>
  <c r="Q975" i="19"/>
  <c r="O975" i="19"/>
  <c r="P975" i="19" s="1"/>
  <c r="N975" i="19"/>
  <c r="K975" i="19"/>
  <c r="J975" i="19"/>
  <c r="I975" i="19"/>
  <c r="H975" i="19"/>
  <c r="D975" i="19"/>
  <c r="C975" i="19"/>
  <c r="Q974" i="19"/>
  <c r="O974" i="19"/>
  <c r="P974" i="19" s="1"/>
  <c r="N974" i="19"/>
  <c r="K974" i="19"/>
  <c r="J974" i="19"/>
  <c r="I974" i="19"/>
  <c r="H974" i="19"/>
  <c r="D974" i="19"/>
  <c r="C974" i="19"/>
  <c r="Q973" i="19"/>
  <c r="O973" i="19"/>
  <c r="P973" i="19" s="1"/>
  <c r="N973" i="19"/>
  <c r="K973" i="19"/>
  <c r="J973" i="19"/>
  <c r="I973" i="19"/>
  <c r="H973" i="19"/>
  <c r="D973" i="19"/>
  <c r="C973" i="19"/>
  <c r="Q972" i="19"/>
  <c r="O972" i="19"/>
  <c r="P972" i="19" s="1"/>
  <c r="N972" i="19"/>
  <c r="K972" i="19"/>
  <c r="J972" i="19"/>
  <c r="I972" i="19"/>
  <c r="H972" i="19"/>
  <c r="D972" i="19"/>
  <c r="C972" i="19"/>
  <c r="Q971" i="19"/>
  <c r="O971" i="19"/>
  <c r="P971" i="19" s="1"/>
  <c r="N971" i="19"/>
  <c r="K971" i="19"/>
  <c r="J971" i="19"/>
  <c r="I971" i="19"/>
  <c r="H971" i="19"/>
  <c r="D971" i="19"/>
  <c r="C971" i="19"/>
  <c r="Q970" i="19"/>
  <c r="O970" i="19"/>
  <c r="P970" i="19" s="1"/>
  <c r="N970" i="19"/>
  <c r="K970" i="19"/>
  <c r="J970" i="19"/>
  <c r="I970" i="19"/>
  <c r="H970" i="19"/>
  <c r="D970" i="19"/>
  <c r="C970" i="19"/>
  <c r="Q969" i="19"/>
  <c r="O969" i="19"/>
  <c r="P969" i="19" s="1"/>
  <c r="N969" i="19"/>
  <c r="K969" i="19"/>
  <c r="J969" i="19"/>
  <c r="I969" i="19"/>
  <c r="H969" i="19"/>
  <c r="D969" i="19"/>
  <c r="C969" i="19"/>
  <c r="Q968" i="19"/>
  <c r="O968" i="19"/>
  <c r="P968" i="19" s="1"/>
  <c r="N968" i="19"/>
  <c r="K968" i="19"/>
  <c r="J968" i="19"/>
  <c r="I968" i="19"/>
  <c r="H968" i="19"/>
  <c r="D968" i="19"/>
  <c r="C968" i="19"/>
  <c r="Q967" i="19"/>
  <c r="O967" i="19"/>
  <c r="P967" i="19" s="1"/>
  <c r="N967" i="19"/>
  <c r="K967" i="19"/>
  <c r="J967" i="19"/>
  <c r="I967" i="19"/>
  <c r="H967" i="19"/>
  <c r="D967" i="19"/>
  <c r="C967" i="19"/>
  <c r="Q966" i="19"/>
  <c r="O966" i="19"/>
  <c r="P966" i="19" s="1"/>
  <c r="N966" i="19"/>
  <c r="K966" i="19"/>
  <c r="J966" i="19"/>
  <c r="I966" i="19"/>
  <c r="H966" i="19"/>
  <c r="D966" i="19"/>
  <c r="C966" i="19"/>
  <c r="Q965" i="19"/>
  <c r="O965" i="19"/>
  <c r="P965" i="19" s="1"/>
  <c r="N965" i="19"/>
  <c r="K965" i="19"/>
  <c r="J965" i="19"/>
  <c r="I965" i="19"/>
  <c r="H965" i="19"/>
  <c r="D965" i="19"/>
  <c r="C965" i="19"/>
  <c r="Q964" i="19"/>
  <c r="O964" i="19"/>
  <c r="P964" i="19" s="1"/>
  <c r="N964" i="19"/>
  <c r="K964" i="19"/>
  <c r="J964" i="19"/>
  <c r="I964" i="19"/>
  <c r="H964" i="19"/>
  <c r="D964" i="19"/>
  <c r="C964" i="19"/>
  <c r="Q963" i="19"/>
  <c r="O963" i="19"/>
  <c r="P963" i="19" s="1"/>
  <c r="N963" i="19"/>
  <c r="K963" i="19"/>
  <c r="J963" i="19"/>
  <c r="I963" i="19"/>
  <c r="H963" i="19"/>
  <c r="D963" i="19"/>
  <c r="C963" i="19"/>
  <c r="Q962" i="19"/>
  <c r="O962" i="19"/>
  <c r="P962" i="19" s="1"/>
  <c r="N962" i="19"/>
  <c r="K962" i="19"/>
  <c r="J962" i="19"/>
  <c r="I962" i="19"/>
  <c r="H962" i="19"/>
  <c r="D962" i="19"/>
  <c r="C962" i="19"/>
  <c r="Q961" i="19"/>
  <c r="O961" i="19"/>
  <c r="P961" i="19" s="1"/>
  <c r="N961" i="19"/>
  <c r="K961" i="19"/>
  <c r="J961" i="19"/>
  <c r="I961" i="19"/>
  <c r="H961" i="19"/>
  <c r="D961" i="19"/>
  <c r="C961" i="19"/>
  <c r="Q960" i="19"/>
  <c r="O960" i="19"/>
  <c r="P960" i="19" s="1"/>
  <c r="N960" i="19"/>
  <c r="K960" i="19"/>
  <c r="J960" i="19"/>
  <c r="I960" i="19"/>
  <c r="H960" i="19"/>
  <c r="D960" i="19"/>
  <c r="C960" i="19"/>
  <c r="Q959" i="19"/>
  <c r="O959" i="19"/>
  <c r="P959" i="19" s="1"/>
  <c r="N959" i="19"/>
  <c r="K959" i="19"/>
  <c r="J959" i="19"/>
  <c r="I959" i="19"/>
  <c r="H959" i="19"/>
  <c r="D959" i="19"/>
  <c r="C959" i="19"/>
  <c r="Q958" i="19"/>
  <c r="P958" i="19"/>
  <c r="O958" i="19"/>
  <c r="N958" i="19"/>
  <c r="K958" i="19"/>
  <c r="J958" i="19"/>
  <c r="I958" i="19"/>
  <c r="H958" i="19"/>
  <c r="D958" i="19"/>
  <c r="C958" i="19"/>
  <c r="Q957" i="19"/>
  <c r="P957" i="19"/>
  <c r="O957" i="19"/>
  <c r="N957" i="19"/>
  <c r="K957" i="19"/>
  <c r="J957" i="19"/>
  <c r="I957" i="19"/>
  <c r="H957" i="19"/>
  <c r="D957" i="19"/>
  <c r="C957" i="19"/>
  <c r="Q956" i="19"/>
  <c r="O956" i="19"/>
  <c r="P956" i="19" s="1"/>
  <c r="N956" i="19"/>
  <c r="K956" i="19"/>
  <c r="J956" i="19"/>
  <c r="I956" i="19"/>
  <c r="H956" i="19"/>
  <c r="D956" i="19"/>
  <c r="C956" i="19"/>
  <c r="Q955" i="19"/>
  <c r="O955" i="19"/>
  <c r="P955" i="19" s="1"/>
  <c r="N955" i="19"/>
  <c r="K955" i="19"/>
  <c r="J955" i="19"/>
  <c r="I955" i="19"/>
  <c r="H955" i="19"/>
  <c r="D955" i="19"/>
  <c r="C955" i="19"/>
  <c r="Q954" i="19"/>
  <c r="O954" i="19"/>
  <c r="P954" i="19" s="1"/>
  <c r="N954" i="19"/>
  <c r="K954" i="19"/>
  <c r="J954" i="19"/>
  <c r="I954" i="19"/>
  <c r="H954" i="19"/>
  <c r="D954" i="19"/>
  <c r="C954" i="19"/>
  <c r="Q953" i="19"/>
  <c r="O953" i="19"/>
  <c r="P953" i="19" s="1"/>
  <c r="N953" i="19"/>
  <c r="K953" i="19"/>
  <c r="J953" i="19"/>
  <c r="I953" i="19"/>
  <c r="H953" i="19"/>
  <c r="D953" i="19"/>
  <c r="C953" i="19"/>
  <c r="Q952" i="19"/>
  <c r="O952" i="19"/>
  <c r="P952" i="19" s="1"/>
  <c r="N952" i="19"/>
  <c r="K952" i="19"/>
  <c r="J952" i="19"/>
  <c r="I952" i="19"/>
  <c r="H952" i="19"/>
  <c r="D952" i="19"/>
  <c r="C952" i="19"/>
  <c r="Q951" i="19"/>
  <c r="O951" i="19"/>
  <c r="P951" i="19" s="1"/>
  <c r="N951" i="19"/>
  <c r="K951" i="19"/>
  <c r="J951" i="19"/>
  <c r="I951" i="19"/>
  <c r="H951" i="19"/>
  <c r="D951" i="19"/>
  <c r="C951" i="19"/>
  <c r="Q950" i="19"/>
  <c r="O950" i="19"/>
  <c r="P950" i="19" s="1"/>
  <c r="N950" i="19"/>
  <c r="K950" i="19"/>
  <c r="J950" i="19"/>
  <c r="I950" i="19"/>
  <c r="H950" i="19"/>
  <c r="D950" i="19"/>
  <c r="C950" i="19"/>
  <c r="Q949" i="19"/>
  <c r="O949" i="19"/>
  <c r="P949" i="19" s="1"/>
  <c r="N949" i="19"/>
  <c r="K949" i="19"/>
  <c r="J949" i="19"/>
  <c r="I949" i="19"/>
  <c r="H949" i="19"/>
  <c r="D949" i="19"/>
  <c r="C949" i="19"/>
  <c r="Q948" i="19"/>
  <c r="O948" i="19"/>
  <c r="P948" i="19" s="1"/>
  <c r="N948" i="19"/>
  <c r="K948" i="19"/>
  <c r="J948" i="19"/>
  <c r="I948" i="19"/>
  <c r="H948" i="19"/>
  <c r="D948" i="19"/>
  <c r="C948" i="19"/>
  <c r="Q947" i="19"/>
  <c r="O947" i="19"/>
  <c r="P947" i="19" s="1"/>
  <c r="N947" i="19"/>
  <c r="K947" i="19"/>
  <c r="J947" i="19"/>
  <c r="I947" i="19"/>
  <c r="H947" i="19"/>
  <c r="D947" i="19"/>
  <c r="C947" i="19"/>
  <c r="Q946" i="19"/>
  <c r="O946" i="19"/>
  <c r="P946" i="19" s="1"/>
  <c r="N946" i="19"/>
  <c r="K946" i="19"/>
  <c r="J946" i="19"/>
  <c r="I946" i="19"/>
  <c r="H946" i="19"/>
  <c r="D946" i="19"/>
  <c r="C946" i="19"/>
  <c r="Q945" i="19"/>
  <c r="O945" i="19"/>
  <c r="P945" i="19" s="1"/>
  <c r="N945" i="19"/>
  <c r="K945" i="19"/>
  <c r="J945" i="19"/>
  <c r="I945" i="19"/>
  <c r="H945" i="19"/>
  <c r="D945" i="19"/>
  <c r="C945" i="19"/>
  <c r="Q944" i="19"/>
  <c r="O944" i="19"/>
  <c r="P944" i="19" s="1"/>
  <c r="N944" i="19"/>
  <c r="K944" i="19"/>
  <c r="J944" i="19"/>
  <c r="I944" i="19"/>
  <c r="H944" i="19"/>
  <c r="D944" i="19"/>
  <c r="C944" i="19"/>
  <c r="Q943" i="19"/>
  <c r="O943" i="19"/>
  <c r="P943" i="19" s="1"/>
  <c r="N943" i="19"/>
  <c r="K943" i="19"/>
  <c r="J943" i="19"/>
  <c r="I943" i="19"/>
  <c r="H943" i="19"/>
  <c r="D943" i="19"/>
  <c r="C943" i="19"/>
  <c r="Q942" i="19"/>
  <c r="O942" i="19"/>
  <c r="P942" i="19" s="1"/>
  <c r="N942" i="19"/>
  <c r="K942" i="19"/>
  <c r="J942" i="19"/>
  <c r="I942" i="19"/>
  <c r="H942" i="19"/>
  <c r="D942" i="19"/>
  <c r="C942" i="19"/>
  <c r="Q941" i="19"/>
  <c r="O941" i="19"/>
  <c r="P941" i="19" s="1"/>
  <c r="N941" i="19"/>
  <c r="K941" i="19"/>
  <c r="J941" i="19"/>
  <c r="I941" i="19"/>
  <c r="H941" i="19"/>
  <c r="D941" i="19"/>
  <c r="C941" i="19"/>
  <c r="Q940" i="19"/>
  <c r="O940" i="19"/>
  <c r="P940" i="19" s="1"/>
  <c r="N940" i="19"/>
  <c r="K940" i="19"/>
  <c r="J940" i="19"/>
  <c r="I940" i="19"/>
  <c r="H940" i="19"/>
  <c r="D940" i="19"/>
  <c r="C940" i="19"/>
  <c r="Q939" i="19"/>
  <c r="O939" i="19"/>
  <c r="P939" i="19" s="1"/>
  <c r="N939" i="19"/>
  <c r="K939" i="19"/>
  <c r="J939" i="19"/>
  <c r="I939" i="19"/>
  <c r="H939" i="19"/>
  <c r="D939" i="19"/>
  <c r="C939" i="19"/>
  <c r="Q938" i="19"/>
  <c r="O938" i="19"/>
  <c r="P938" i="19" s="1"/>
  <c r="N938" i="19"/>
  <c r="K938" i="19"/>
  <c r="J938" i="19"/>
  <c r="I938" i="19"/>
  <c r="H938" i="19"/>
  <c r="D938" i="19"/>
  <c r="C938" i="19"/>
  <c r="Q937" i="19"/>
  <c r="O937" i="19"/>
  <c r="P937" i="19" s="1"/>
  <c r="N937" i="19"/>
  <c r="K937" i="19"/>
  <c r="J937" i="19"/>
  <c r="I937" i="19"/>
  <c r="H937" i="19"/>
  <c r="D937" i="19"/>
  <c r="C937" i="19"/>
  <c r="Q936" i="19"/>
  <c r="O936" i="19"/>
  <c r="P936" i="19" s="1"/>
  <c r="N936" i="19"/>
  <c r="K936" i="19"/>
  <c r="J936" i="19"/>
  <c r="I936" i="19"/>
  <c r="H936" i="19"/>
  <c r="D936" i="19"/>
  <c r="C936" i="19"/>
  <c r="Q935" i="19"/>
  <c r="O935" i="19"/>
  <c r="P935" i="19" s="1"/>
  <c r="N935" i="19"/>
  <c r="K935" i="19"/>
  <c r="J935" i="19"/>
  <c r="I935" i="19"/>
  <c r="H935" i="19"/>
  <c r="D935" i="19"/>
  <c r="C935" i="19"/>
  <c r="Q934" i="19"/>
  <c r="O934" i="19"/>
  <c r="P934" i="19" s="1"/>
  <c r="N934" i="19"/>
  <c r="K934" i="19"/>
  <c r="J934" i="19"/>
  <c r="I934" i="19"/>
  <c r="H934" i="19"/>
  <c r="D934" i="19"/>
  <c r="C934" i="19"/>
  <c r="Q933" i="19"/>
  <c r="O933" i="19"/>
  <c r="P933" i="19" s="1"/>
  <c r="N933" i="19"/>
  <c r="K933" i="19"/>
  <c r="J933" i="19"/>
  <c r="I933" i="19"/>
  <c r="H933" i="19"/>
  <c r="D933" i="19"/>
  <c r="C933" i="19"/>
  <c r="Q932" i="19"/>
  <c r="O932" i="19"/>
  <c r="P932" i="19" s="1"/>
  <c r="N932" i="19"/>
  <c r="K932" i="19"/>
  <c r="J932" i="19"/>
  <c r="I932" i="19"/>
  <c r="H932" i="19"/>
  <c r="D932" i="19"/>
  <c r="C932" i="19"/>
  <c r="Q931" i="19"/>
  <c r="O931" i="19"/>
  <c r="P931" i="19" s="1"/>
  <c r="N931" i="19"/>
  <c r="K931" i="19"/>
  <c r="J931" i="19"/>
  <c r="I931" i="19"/>
  <c r="H931" i="19"/>
  <c r="D931" i="19"/>
  <c r="C931" i="19"/>
  <c r="Q930" i="19"/>
  <c r="O930" i="19"/>
  <c r="P930" i="19" s="1"/>
  <c r="N930" i="19"/>
  <c r="K930" i="19"/>
  <c r="J930" i="19"/>
  <c r="I930" i="19"/>
  <c r="H930" i="19"/>
  <c r="D930" i="19"/>
  <c r="C930" i="19"/>
  <c r="Q929" i="19"/>
  <c r="O929" i="19"/>
  <c r="P929" i="19" s="1"/>
  <c r="N929" i="19"/>
  <c r="K929" i="19"/>
  <c r="J929" i="19"/>
  <c r="I929" i="19"/>
  <c r="H929" i="19"/>
  <c r="D929" i="19"/>
  <c r="C929" i="19"/>
  <c r="Q928" i="19"/>
  <c r="O928" i="19"/>
  <c r="P928" i="19" s="1"/>
  <c r="N928" i="19"/>
  <c r="K928" i="19"/>
  <c r="J928" i="19"/>
  <c r="I928" i="19"/>
  <c r="H928" i="19"/>
  <c r="D928" i="19"/>
  <c r="C928" i="19"/>
  <c r="Q927" i="19"/>
  <c r="O927" i="19"/>
  <c r="P927" i="19" s="1"/>
  <c r="N927" i="19"/>
  <c r="K927" i="19"/>
  <c r="J927" i="19"/>
  <c r="I927" i="19"/>
  <c r="H927" i="19"/>
  <c r="D927" i="19"/>
  <c r="C927" i="19"/>
  <c r="Q926" i="19"/>
  <c r="O926" i="19"/>
  <c r="P926" i="19" s="1"/>
  <c r="N926" i="19"/>
  <c r="K926" i="19"/>
  <c r="J926" i="19"/>
  <c r="I926" i="19"/>
  <c r="H926" i="19"/>
  <c r="D926" i="19"/>
  <c r="C926" i="19"/>
  <c r="Q925" i="19"/>
  <c r="O925" i="19"/>
  <c r="P925" i="19" s="1"/>
  <c r="N925" i="19"/>
  <c r="K925" i="19"/>
  <c r="J925" i="19"/>
  <c r="I925" i="19"/>
  <c r="H925" i="19"/>
  <c r="D925" i="19"/>
  <c r="C925" i="19"/>
  <c r="Q924" i="19"/>
  <c r="O924" i="19"/>
  <c r="P924" i="19" s="1"/>
  <c r="N924" i="19"/>
  <c r="K924" i="19"/>
  <c r="J924" i="19"/>
  <c r="I924" i="19"/>
  <c r="H924" i="19"/>
  <c r="D924" i="19"/>
  <c r="C924" i="19"/>
  <c r="Q923" i="19"/>
  <c r="O923" i="19"/>
  <c r="P923" i="19" s="1"/>
  <c r="N923" i="19"/>
  <c r="K923" i="19"/>
  <c r="J923" i="19"/>
  <c r="I923" i="19"/>
  <c r="H923" i="19"/>
  <c r="D923" i="19"/>
  <c r="C923" i="19"/>
  <c r="Q922" i="19"/>
  <c r="O922" i="19"/>
  <c r="P922" i="19" s="1"/>
  <c r="N922" i="19"/>
  <c r="K922" i="19"/>
  <c r="J922" i="19"/>
  <c r="I922" i="19"/>
  <c r="H922" i="19"/>
  <c r="D922" i="19"/>
  <c r="C922" i="19"/>
  <c r="Q921" i="19"/>
  <c r="P921" i="19"/>
  <c r="O921" i="19"/>
  <c r="N921" i="19"/>
  <c r="K921" i="19"/>
  <c r="J921" i="19"/>
  <c r="I921" i="19"/>
  <c r="H921" i="19"/>
  <c r="D921" i="19"/>
  <c r="C921" i="19"/>
  <c r="Q920" i="19"/>
  <c r="O920" i="19"/>
  <c r="P920" i="19" s="1"/>
  <c r="N920" i="19"/>
  <c r="K920" i="19"/>
  <c r="J920" i="19"/>
  <c r="I920" i="19"/>
  <c r="H920" i="19"/>
  <c r="D920" i="19"/>
  <c r="C920" i="19"/>
  <c r="Q919" i="19"/>
  <c r="O919" i="19"/>
  <c r="P919" i="19" s="1"/>
  <c r="N919" i="19"/>
  <c r="K919" i="19"/>
  <c r="J919" i="19"/>
  <c r="I919" i="19"/>
  <c r="H919" i="19"/>
  <c r="D919" i="19"/>
  <c r="C919" i="19"/>
  <c r="Q918" i="19"/>
  <c r="O918" i="19"/>
  <c r="P918" i="19" s="1"/>
  <c r="N918" i="19"/>
  <c r="K918" i="19"/>
  <c r="J918" i="19"/>
  <c r="I918" i="19"/>
  <c r="H918" i="19"/>
  <c r="D918" i="19"/>
  <c r="C918" i="19"/>
  <c r="Q917" i="19"/>
  <c r="O917" i="19"/>
  <c r="P917" i="19" s="1"/>
  <c r="N917" i="19"/>
  <c r="K917" i="19"/>
  <c r="J917" i="19"/>
  <c r="I917" i="19"/>
  <c r="H917" i="19"/>
  <c r="D917" i="19"/>
  <c r="C917" i="19"/>
  <c r="Q916" i="19"/>
  <c r="O916" i="19"/>
  <c r="P916" i="19" s="1"/>
  <c r="N916" i="19"/>
  <c r="K916" i="19"/>
  <c r="J916" i="19"/>
  <c r="I916" i="19"/>
  <c r="H916" i="19"/>
  <c r="D916" i="19"/>
  <c r="C916" i="19"/>
  <c r="Q915" i="19"/>
  <c r="O915" i="19"/>
  <c r="P915" i="19" s="1"/>
  <c r="N915" i="19"/>
  <c r="K915" i="19"/>
  <c r="J915" i="19"/>
  <c r="I915" i="19"/>
  <c r="H915" i="19"/>
  <c r="D915" i="19"/>
  <c r="C915" i="19"/>
  <c r="Q914" i="19"/>
  <c r="O914" i="19"/>
  <c r="P914" i="19" s="1"/>
  <c r="N914" i="19"/>
  <c r="K914" i="19"/>
  <c r="J914" i="19"/>
  <c r="I914" i="19"/>
  <c r="H914" i="19"/>
  <c r="D914" i="19"/>
  <c r="C914" i="19"/>
  <c r="Q913" i="19"/>
  <c r="O913" i="19"/>
  <c r="P913" i="19" s="1"/>
  <c r="N913" i="19"/>
  <c r="K913" i="19"/>
  <c r="J913" i="19"/>
  <c r="I913" i="19"/>
  <c r="H913" i="19"/>
  <c r="D913" i="19"/>
  <c r="C913" i="19"/>
  <c r="Q912" i="19"/>
  <c r="O912" i="19"/>
  <c r="P912" i="19" s="1"/>
  <c r="N912" i="19"/>
  <c r="K912" i="19"/>
  <c r="J912" i="19"/>
  <c r="I912" i="19"/>
  <c r="H912" i="19"/>
  <c r="D912" i="19"/>
  <c r="C912" i="19"/>
  <c r="Q911" i="19"/>
  <c r="O911" i="19"/>
  <c r="P911" i="19" s="1"/>
  <c r="N911" i="19"/>
  <c r="K911" i="19"/>
  <c r="J911" i="19"/>
  <c r="I911" i="19"/>
  <c r="H911" i="19"/>
  <c r="D911" i="19"/>
  <c r="C911" i="19"/>
  <c r="Q910" i="19"/>
  <c r="P910" i="19"/>
  <c r="O910" i="19"/>
  <c r="N910" i="19"/>
  <c r="K910" i="19"/>
  <c r="J910" i="19"/>
  <c r="I910" i="19"/>
  <c r="H910" i="19"/>
  <c r="D910" i="19"/>
  <c r="C910" i="19"/>
  <c r="Q909" i="19"/>
  <c r="O909" i="19"/>
  <c r="P909" i="19" s="1"/>
  <c r="N909" i="19"/>
  <c r="K909" i="19"/>
  <c r="J909" i="19"/>
  <c r="I909" i="19"/>
  <c r="H909" i="19"/>
  <c r="D909" i="19"/>
  <c r="C909" i="19"/>
  <c r="Q908" i="19"/>
  <c r="O908" i="19"/>
  <c r="P908" i="19" s="1"/>
  <c r="N908" i="19"/>
  <c r="K908" i="19"/>
  <c r="J908" i="19"/>
  <c r="I908" i="19"/>
  <c r="H908" i="19"/>
  <c r="D908" i="19"/>
  <c r="C908" i="19"/>
  <c r="Q907" i="19"/>
  <c r="O907" i="19"/>
  <c r="P907" i="19" s="1"/>
  <c r="N907" i="19"/>
  <c r="K907" i="19"/>
  <c r="J907" i="19"/>
  <c r="I907" i="19"/>
  <c r="H907" i="19"/>
  <c r="D907" i="19"/>
  <c r="C907" i="19"/>
  <c r="Q906" i="19"/>
  <c r="O906" i="19"/>
  <c r="P906" i="19" s="1"/>
  <c r="N906" i="19"/>
  <c r="K906" i="19"/>
  <c r="J906" i="19"/>
  <c r="I906" i="19"/>
  <c r="H906" i="19"/>
  <c r="D906" i="19"/>
  <c r="C906" i="19"/>
  <c r="Q905" i="19"/>
  <c r="O905" i="19"/>
  <c r="P905" i="19" s="1"/>
  <c r="N905" i="19"/>
  <c r="K905" i="19"/>
  <c r="J905" i="19"/>
  <c r="I905" i="19"/>
  <c r="H905" i="19"/>
  <c r="D905" i="19"/>
  <c r="C905" i="19"/>
  <c r="Q904" i="19"/>
  <c r="O904" i="19"/>
  <c r="P904" i="19" s="1"/>
  <c r="N904" i="19"/>
  <c r="K904" i="19"/>
  <c r="J904" i="19"/>
  <c r="I904" i="19"/>
  <c r="H904" i="19"/>
  <c r="D904" i="19"/>
  <c r="C904" i="19"/>
  <c r="Q903" i="19"/>
  <c r="O903" i="19"/>
  <c r="P903" i="19" s="1"/>
  <c r="N903" i="19"/>
  <c r="K903" i="19"/>
  <c r="J903" i="19"/>
  <c r="I903" i="19"/>
  <c r="H903" i="19"/>
  <c r="D903" i="19"/>
  <c r="C903" i="19"/>
  <c r="Q902" i="19"/>
  <c r="O902" i="19"/>
  <c r="P902" i="19" s="1"/>
  <c r="N902" i="19"/>
  <c r="K902" i="19"/>
  <c r="J902" i="19"/>
  <c r="I902" i="19"/>
  <c r="H902" i="19"/>
  <c r="D902" i="19"/>
  <c r="C902" i="19"/>
  <c r="Q901" i="19"/>
  <c r="O901" i="19"/>
  <c r="P901" i="19" s="1"/>
  <c r="N901" i="19"/>
  <c r="K901" i="19"/>
  <c r="J901" i="19"/>
  <c r="I901" i="19"/>
  <c r="H901" i="19"/>
  <c r="D901" i="19"/>
  <c r="C901" i="19"/>
  <c r="Q900" i="19"/>
  <c r="O900" i="19"/>
  <c r="P900" i="19" s="1"/>
  <c r="N900" i="19"/>
  <c r="K900" i="19"/>
  <c r="J900" i="19"/>
  <c r="I900" i="19"/>
  <c r="H900" i="19"/>
  <c r="D900" i="19"/>
  <c r="C900" i="19"/>
  <c r="Q899" i="19"/>
  <c r="O899" i="19"/>
  <c r="P899" i="19" s="1"/>
  <c r="N899" i="19"/>
  <c r="K899" i="19"/>
  <c r="J899" i="19"/>
  <c r="I899" i="19"/>
  <c r="H899" i="19"/>
  <c r="D899" i="19"/>
  <c r="C899" i="19"/>
  <c r="Q898" i="19"/>
  <c r="O898" i="19"/>
  <c r="P898" i="19" s="1"/>
  <c r="N898" i="19"/>
  <c r="K898" i="19"/>
  <c r="J898" i="19"/>
  <c r="I898" i="19"/>
  <c r="H898" i="19"/>
  <c r="D898" i="19"/>
  <c r="C898" i="19"/>
  <c r="Q897" i="19"/>
  <c r="O897" i="19"/>
  <c r="P897" i="19" s="1"/>
  <c r="N897" i="19"/>
  <c r="K897" i="19"/>
  <c r="J897" i="19"/>
  <c r="I897" i="19"/>
  <c r="H897" i="19"/>
  <c r="D897" i="19"/>
  <c r="C897" i="19"/>
  <c r="Q896" i="19"/>
  <c r="O896" i="19"/>
  <c r="P896" i="19" s="1"/>
  <c r="N896" i="19"/>
  <c r="K896" i="19"/>
  <c r="J896" i="19"/>
  <c r="I896" i="19"/>
  <c r="H896" i="19"/>
  <c r="D896" i="19"/>
  <c r="C896" i="19"/>
  <c r="Q895" i="19"/>
  <c r="O895" i="19"/>
  <c r="P895" i="19" s="1"/>
  <c r="N895" i="19"/>
  <c r="K895" i="19"/>
  <c r="J895" i="19"/>
  <c r="I895" i="19"/>
  <c r="H895" i="19"/>
  <c r="D895" i="19"/>
  <c r="C895" i="19"/>
  <c r="Q894" i="19"/>
  <c r="O894" i="19"/>
  <c r="P894" i="19" s="1"/>
  <c r="N894" i="19"/>
  <c r="K894" i="19"/>
  <c r="J894" i="19"/>
  <c r="I894" i="19"/>
  <c r="H894" i="19"/>
  <c r="D894" i="19"/>
  <c r="C894" i="19"/>
  <c r="Q893" i="19"/>
  <c r="O893" i="19"/>
  <c r="P893" i="19" s="1"/>
  <c r="N893" i="19"/>
  <c r="K893" i="19"/>
  <c r="J893" i="19"/>
  <c r="I893" i="19"/>
  <c r="H893" i="19"/>
  <c r="D893" i="19"/>
  <c r="C893" i="19"/>
  <c r="Q892" i="19"/>
  <c r="O892" i="19"/>
  <c r="P892" i="19" s="1"/>
  <c r="N892" i="19"/>
  <c r="K892" i="19"/>
  <c r="J892" i="19"/>
  <c r="I892" i="19"/>
  <c r="H892" i="19"/>
  <c r="D892" i="19"/>
  <c r="C892" i="19"/>
  <c r="Q891" i="19"/>
  <c r="O891" i="19"/>
  <c r="P891" i="19" s="1"/>
  <c r="N891" i="19"/>
  <c r="K891" i="19"/>
  <c r="J891" i="19"/>
  <c r="I891" i="19"/>
  <c r="H891" i="19"/>
  <c r="D891" i="19"/>
  <c r="C891" i="19"/>
  <c r="Q890" i="19"/>
  <c r="O890" i="19"/>
  <c r="P890" i="19" s="1"/>
  <c r="N890" i="19"/>
  <c r="K890" i="19"/>
  <c r="J890" i="19"/>
  <c r="I890" i="19"/>
  <c r="H890" i="19"/>
  <c r="D890" i="19"/>
  <c r="C890" i="19"/>
  <c r="Q889" i="19"/>
  <c r="O889" i="19"/>
  <c r="P889" i="19" s="1"/>
  <c r="N889" i="19"/>
  <c r="K889" i="19"/>
  <c r="J889" i="19"/>
  <c r="I889" i="19"/>
  <c r="H889" i="19"/>
  <c r="D889" i="19"/>
  <c r="C889" i="19"/>
  <c r="Q888" i="19"/>
  <c r="O888" i="19"/>
  <c r="P888" i="19" s="1"/>
  <c r="N888" i="19"/>
  <c r="K888" i="19"/>
  <c r="J888" i="19"/>
  <c r="I888" i="19"/>
  <c r="H888" i="19"/>
  <c r="D888" i="19"/>
  <c r="C888" i="19"/>
  <c r="Q887" i="19"/>
  <c r="O887" i="19"/>
  <c r="P887" i="19" s="1"/>
  <c r="N887" i="19"/>
  <c r="K887" i="19"/>
  <c r="J887" i="19"/>
  <c r="I887" i="19"/>
  <c r="H887" i="19"/>
  <c r="D887" i="19"/>
  <c r="C887" i="19"/>
  <c r="Q886" i="19"/>
  <c r="O886" i="19"/>
  <c r="P886" i="19" s="1"/>
  <c r="N886" i="19"/>
  <c r="K886" i="19"/>
  <c r="J886" i="19"/>
  <c r="I886" i="19"/>
  <c r="H886" i="19"/>
  <c r="D886" i="19"/>
  <c r="C886" i="19"/>
  <c r="Q885" i="19"/>
  <c r="O885" i="19"/>
  <c r="P885" i="19" s="1"/>
  <c r="N885" i="19"/>
  <c r="K885" i="19"/>
  <c r="J885" i="19"/>
  <c r="I885" i="19"/>
  <c r="H885" i="19"/>
  <c r="D885" i="19"/>
  <c r="C885" i="19"/>
  <c r="Q884" i="19"/>
  <c r="O884" i="19"/>
  <c r="P884" i="19" s="1"/>
  <c r="N884" i="19"/>
  <c r="K884" i="19"/>
  <c r="J884" i="19"/>
  <c r="I884" i="19"/>
  <c r="H884" i="19"/>
  <c r="D884" i="19"/>
  <c r="C884" i="19"/>
  <c r="Q883" i="19"/>
  <c r="O883" i="19"/>
  <c r="P883" i="19" s="1"/>
  <c r="N883" i="19"/>
  <c r="K883" i="19"/>
  <c r="J883" i="19"/>
  <c r="I883" i="19"/>
  <c r="H883" i="19"/>
  <c r="D883" i="19"/>
  <c r="C883" i="19"/>
  <c r="Q882" i="19"/>
  <c r="O882" i="19"/>
  <c r="P882" i="19" s="1"/>
  <c r="N882" i="19"/>
  <c r="K882" i="19"/>
  <c r="J882" i="19"/>
  <c r="I882" i="19"/>
  <c r="H882" i="19"/>
  <c r="D882" i="19"/>
  <c r="C882" i="19"/>
  <c r="Q881" i="19"/>
  <c r="O881" i="19"/>
  <c r="P881" i="19" s="1"/>
  <c r="N881" i="19"/>
  <c r="K881" i="19"/>
  <c r="J881" i="19"/>
  <c r="I881" i="19"/>
  <c r="H881" i="19"/>
  <c r="D881" i="19"/>
  <c r="C881" i="19"/>
  <c r="Q880" i="19"/>
  <c r="O880" i="19"/>
  <c r="P880" i="19" s="1"/>
  <c r="N880" i="19"/>
  <c r="K880" i="19"/>
  <c r="J880" i="19"/>
  <c r="I880" i="19"/>
  <c r="H880" i="19"/>
  <c r="D880" i="19"/>
  <c r="C880" i="19"/>
  <c r="Q879" i="19"/>
  <c r="O879" i="19"/>
  <c r="P879" i="19" s="1"/>
  <c r="N879" i="19"/>
  <c r="K879" i="19"/>
  <c r="J879" i="19"/>
  <c r="I879" i="19"/>
  <c r="H879" i="19"/>
  <c r="D879" i="19"/>
  <c r="C879" i="19"/>
  <c r="Q878" i="19"/>
  <c r="O878" i="19"/>
  <c r="P878" i="19" s="1"/>
  <c r="N878" i="19"/>
  <c r="K878" i="19"/>
  <c r="J878" i="19"/>
  <c r="I878" i="19"/>
  <c r="H878" i="19"/>
  <c r="D878" i="19"/>
  <c r="C878" i="19"/>
  <c r="Q877" i="19"/>
  <c r="O877" i="19"/>
  <c r="P877" i="19" s="1"/>
  <c r="N877" i="19"/>
  <c r="K877" i="19"/>
  <c r="J877" i="19"/>
  <c r="I877" i="19"/>
  <c r="H877" i="19"/>
  <c r="D877" i="19"/>
  <c r="C877" i="19"/>
  <c r="Q876" i="19"/>
  <c r="O876" i="19"/>
  <c r="P876" i="19" s="1"/>
  <c r="N876" i="19"/>
  <c r="K876" i="19"/>
  <c r="J876" i="19"/>
  <c r="I876" i="19"/>
  <c r="H876" i="19"/>
  <c r="D876" i="19"/>
  <c r="C876" i="19"/>
  <c r="Q875" i="19"/>
  <c r="O875" i="19"/>
  <c r="P875" i="19" s="1"/>
  <c r="N875" i="19"/>
  <c r="K875" i="19"/>
  <c r="J875" i="19"/>
  <c r="I875" i="19"/>
  <c r="H875" i="19"/>
  <c r="D875" i="19"/>
  <c r="C875" i="19"/>
  <c r="Q874" i="19"/>
  <c r="O874" i="19"/>
  <c r="P874" i="19" s="1"/>
  <c r="N874" i="19"/>
  <c r="K874" i="19"/>
  <c r="J874" i="19"/>
  <c r="I874" i="19"/>
  <c r="H874" i="19"/>
  <c r="D874" i="19"/>
  <c r="C874" i="19"/>
  <c r="Q873" i="19"/>
  <c r="O873" i="19"/>
  <c r="P873" i="19" s="1"/>
  <c r="N873" i="19"/>
  <c r="K873" i="19"/>
  <c r="J873" i="19"/>
  <c r="I873" i="19"/>
  <c r="H873" i="19"/>
  <c r="D873" i="19"/>
  <c r="C873" i="19"/>
  <c r="Q872" i="19"/>
  <c r="O872" i="19"/>
  <c r="P872" i="19" s="1"/>
  <c r="N872" i="19"/>
  <c r="K872" i="19"/>
  <c r="J872" i="19"/>
  <c r="I872" i="19"/>
  <c r="H872" i="19"/>
  <c r="D872" i="19"/>
  <c r="C872" i="19"/>
  <c r="Q871" i="19"/>
  <c r="O871" i="19"/>
  <c r="P871" i="19" s="1"/>
  <c r="N871" i="19"/>
  <c r="K871" i="19"/>
  <c r="J871" i="19"/>
  <c r="I871" i="19"/>
  <c r="H871" i="19"/>
  <c r="D871" i="19"/>
  <c r="C871" i="19"/>
  <c r="Q870" i="19"/>
  <c r="O870" i="19"/>
  <c r="P870" i="19" s="1"/>
  <c r="N870" i="19"/>
  <c r="K870" i="19"/>
  <c r="J870" i="19"/>
  <c r="I870" i="19"/>
  <c r="H870" i="19"/>
  <c r="D870" i="19"/>
  <c r="C870" i="19"/>
  <c r="Q869" i="19"/>
  <c r="O869" i="19"/>
  <c r="P869" i="19" s="1"/>
  <c r="N869" i="19"/>
  <c r="K869" i="19"/>
  <c r="J869" i="19"/>
  <c r="I869" i="19"/>
  <c r="H869" i="19"/>
  <c r="D869" i="19"/>
  <c r="C869" i="19"/>
  <c r="Q868" i="19"/>
  <c r="O868" i="19"/>
  <c r="P868" i="19" s="1"/>
  <c r="N868" i="19"/>
  <c r="K868" i="19"/>
  <c r="J868" i="19"/>
  <c r="I868" i="19"/>
  <c r="H868" i="19"/>
  <c r="D868" i="19"/>
  <c r="C868" i="19"/>
  <c r="Q867" i="19"/>
  <c r="O867" i="19"/>
  <c r="P867" i="19" s="1"/>
  <c r="N867" i="19"/>
  <c r="K867" i="19"/>
  <c r="J867" i="19"/>
  <c r="I867" i="19"/>
  <c r="H867" i="19"/>
  <c r="D867" i="19"/>
  <c r="C867" i="19"/>
  <c r="Q866" i="19"/>
  <c r="O866" i="19"/>
  <c r="P866" i="19" s="1"/>
  <c r="N866" i="19"/>
  <c r="K866" i="19"/>
  <c r="J866" i="19"/>
  <c r="I866" i="19"/>
  <c r="H866" i="19"/>
  <c r="D866" i="19"/>
  <c r="C866" i="19"/>
  <c r="Q865" i="19"/>
  <c r="O865" i="19"/>
  <c r="P865" i="19" s="1"/>
  <c r="N865" i="19"/>
  <c r="K865" i="19"/>
  <c r="J865" i="19"/>
  <c r="I865" i="19"/>
  <c r="H865" i="19"/>
  <c r="D865" i="19"/>
  <c r="C865" i="19"/>
  <c r="Q864" i="19"/>
  <c r="O864" i="19"/>
  <c r="P864" i="19" s="1"/>
  <c r="N864" i="19"/>
  <c r="K864" i="19"/>
  <c r="J864" i="19"/>
  <c r="I864" i="19"/>
  <c r="H864" i="19"/>
  <c r="D864" i="19"/>
  <c r="C864" i="19"/>
  <c r="Q863" i="19"/>
  <c r="O863" i="19"/>
  <c r="P863" i="19" s="1"/>
  <c r="N863" i="19"/>
  <c r="K863" i="19"/>
  <c r="J863" i="19"/>
  <c r="I863" i="19"/>
  <c r="H863" i="19"/>
  <c r="D863" i="19"/>
  <c r="C863" i="19"/>
  <c r="Q862" i="19"/>
  <c r="O862" i="19"/>
  <c r="P862" i="19" s="1"/>
  <c r="N862" i="19"/>
  <c r="K862" i="19"/>
  <c r="J862" i="19"/>
  <c r="I862" i="19"/>
  <c r="H862" i="19"/>
  <c r="D862" i="19"/>
  <c r="C862" i="19"/>
  <c r="Q861" i="19"/>
  <c r="O861" i="19"/>
  <c r="P861" i="19" s="1"/>
  <c r="N861" i="19"/>
  <c r="K861" i="19"/>
  <c r="J861" i="19"/>
  <c r="I861" i="19"/>
  <c r="H861" i="19"/>
  <c r="D861" i="19"/>
  <c r="C861" i="19"/>
  <c r="Q860" i="19"/>
  <c r="O860" i="19"/>
  <c r="P860" i="19" s="1"/>
  <c r="N860" i="19"/>
  <c r="K860" i="19"/>
  <c r="J860" i="19"/>
  <c r="I860" i="19"/>
  <c r="H860" i="19"/>
  <c r="D860" i="19"/>
  <c r="C860" i="19"/>
  <c r="Q859" i="19"/>
  <c r="O859" i="19"/>
  <c r="P859" i="19" s="1"/>
  <c r="N859" i="19"/>
  <c r="K859" i="19"/>
  <c r="J859" i="19"/>
  <c r="I859" i="19"/>
  <c r="H859" i="19"/>
  <c r="D859" i="19"/>
  <c r="C859" i="19"/>
  <c r="Q858" i="19"/>
  <c r="O858" i="19"/>
  <c r="P858" i="19" s="1"/>
  <c r="N858" i="19"/>
  <c r="K858" i="19"/>
  <c r="J858" i="19"/>
  <c r="I858" i="19"/>
  <c r="H858" i="19"/>
  <c r="D858" i="19"/>
  <c r="C858" i="19"/>
  <c r="Q857" i="19"/>
  <c r="O857" i="19"/>
  <c r="P857" i="19" s="1"/>
  <c r="N857" i="19"/>
  <c r="K857" i="19"/>
  <c r="J857" i="19"/>
  <c r="I857" i="19"/>
  <c r="H857" i="19"/>
  <c r="D857" i="19"/>
  <c r="C857" i="19"/>
  <c r="Q856" i="19"/>
  <c r="O856" i="19"/>
  <c r="P856" i="19" s="1"/>
  <c r="N856" i="19"/>
  <c r="K856" i="19"/>
  <c r="J856" i="19"/>
  <c r="I856" i="19"/>
  <c r="H856" i="19"/>
  <c r="D856" i="19"/>
  <c r="C856" i="19"/>
  <c r="Q855" i="19"/>
  <c r="O855" i="19"/>
  <c r="P855" i="19" s="1"/>
  <c r="N855" i="19"/>
  <c r="K855" i="19"/>
  <c r="J855" i="19"/>
  <c r="I855" i="19"/>
  <c r="H855" i="19"/>
  <c r="D855" i="19"/>
  <c r="C855" i="19"/>
  <c r="Q854" i="19"/>
  <c r="O854" i="19"/>
  <c r="P854" i="19" s="1"/>
  <c r="N854" i="19"/>
  <c r="K854" i="19"/>
  <c r="J854" i="19"/>
  <c r="I854" i="19"/>
  <c r="H854" i="19"/>
  <c r="D854" i="19"/>
  <c r="C854" i="19"/>
  <c r="Q853" i="19"/>
  <c r="O853" i="19"/>
  <c r="P853" i="19" s="1"/>
  <c r="N853" i="19"/>
  <c r="K853" i="19"/>
  <c r="J853" i="19"/>
  <c r="I853" i="19"/>
  <c r="H853" i="19"/>
  <c r="D853" i="19"/>
  <c r="C853" i="19"/>
  <c r="Q852" i="19"/>
  <c r="O852" i="19"/>
  <c r="P852" i="19" s="1"/>
  <c r="N852" i="19"/>
  <c r="K852" i="19"/>
  <c r="J852" i="19"/>
  <c r="I852" i="19"/>
  <c r="H852" i="19"/>
  <c r="D852" i="19"/>
  <c r="C852" i="19"/>
  <c r="Q851" i="19"/>
  <c r="O851" i="19"/>
  <c r="P851" i="19" s="1"/>
  <c r="N851" i="19"/>
  <c r="K851" i="19"/>
  <c r="J851" i="19"/>
  <c r="I851" i="19"/>
  <c r="H851" i="19"/>
  <c r="D851" i="19"/>
  <c r="C851" i="19"/>
  <c r="Q850" i="19"/>
  <c r="O850" i="19"/>
  <c r="P850" i="19" s="1"/>
  <c r="N850" i="19"/>
  <c r="K850" i="19"/>
  <c r="J850" i="19"/>
  <c r="I850" i="19"/>
  <c r="H850" i="19"/>
  <c r="D850" i="19"/>
  <c r="C850" i="19"/>
  <c r="Q849" i="19"/>
  <c r="O849" i="19"/>
  <c r="P849" i="19" s="1"/>
  <c r="N849" i="19"/>
  <c r="K849" i="19"/>
  <c r="J849" i="19"/>
  <c r="I849" i="19"/>
  <c r="H849" i="19"/>
  <c r="D849" i="19"/>
  <c r="C849" i="19"/>
  <c r="Q848" i="19"/>
  <c r="O848" i="19"/>
  <c r="P848" i="19" s="1"/>
  <c r="N848" i="19"/>
  <c r="K848" i="19"/>
  <c r="J848" i="19"/>
  <c r="I848" i="19"/>
  <c r="H848" i="19"/>
  <c r="D848" i="19"/>
  <c r="C848" i="19"/>
  <c r="Q847" i="19"/>
  <c r="O847" i="19"/>
  <c r="P847" i="19" s="1"/>
  <c r="N847" i="19"/>
  <c r="K847" i="19"/>
  <c r="J847" i="19"/>
  <c r="I847" i="19"/>
  <c r="H847" i="19"/>
  <c r="D847" i="19"/>
  <c r="C847" i="19"/>
  <c r="Q846" i="19"/>
  <c r="O846" i="19"/>
  <c r="P846" i="19" s="1"/>
  <c r="N846" i="19"/>
  <c r="K846" i="19"/>
  <c r="J846" i="19"/>
  <c r="I846" i="19"/>
  <c r="H846" i="19"/>
  <c r="D846" i="19"/>
  <c r="C846" i="19"/>
  <c r="Q845" i="19"/>
  <c r="O845" i="19"/>
  <c r="P845" i="19" s="1"/>
  <c r="N845" i="19"/>
  <c r="K845" i="19"/>
  <c r="J845" i="19"/>
  <c r="I845" i="19"/>
  <c r="H845" i="19"/>
  <c r="D845" i="19"/>
  <c r="C845" i="19"/>
  <c r="Q844" i="19"/>
  <c r="O844" i="19"/>
  <c r="P844" i="19" s="1"/>
  <c r="N844" i="19"/>
  <c r="K844" i="19"/>
  <c r="J844" i="19"/>
  <c r="I844" i="19"/>
  <c r="H844" i="19"/>
  <c r="D844" i="19"/>
  <c r="C844" i="19"/>
  <c r="Q843" i="19"/>
  <c r="O843" i="19"/>
  <c r="P843" i="19" s="1"/>
  <c r="N843" i="19"/>
  <c r="K843" i="19"/>
  <c r="J843" i="19"/>
  <c r="I843" i="19"/>
  <c r="H843" i="19"/>
  <c r="D843" i="19"/>
  <c r="C843" i="19"/>
  <c r="Q842" i="19"/>
  <c r="O842" i="19"/>
  <c r="P842" i="19" s="1"/>
  <c r="N842" i="19"/>
  <c r="K842" i="19"/>
  <c r="J842" i="19"/>
  <c r="I842" i="19"/>
  <c r="H842" i="19"/>
  <c r="D842" i="19"/>
  <c r="C842" i="19"/>
  <c r="Q841" i="19"/>
  <c r="O841" i="19"/>
  <c r="P841" i="19" s="1"/>
  <c r="N841" i="19"/>
  <c r="K841" i="19"/>
  <c r="J841" i="19"/>
  <c r="I841" i="19"/>
  <c r="H841" i="19"/>
  <c r="D841" i="19"/>
  <c r="C841" i="19"/>
  <c r="Q840" i="19"/>
  <c r="O840" i="19"/>
  <c r="P840" i="19" s="1"/>
  <c r="N840" i="19"/>
  <c r="K840" i="19"/>
  <c r="J840" i="19"/>
  <c r="I840" i="19"/>
  <c r="H840" i="19"/>
  <c r="D840" i="19"/>
  <c r="C840" i="19"/>
  <c r="Q839" i="19"/>
  <c r="O839" i="19"/>
  <c r="P839" i="19" s="1"/>
  <c r="N839" i="19"/>
  <c r="K839" i="19"/>
  <c r="J839" i="19"/>
  <c r="I839" i="19"/>
  <c r="H839" i="19"/>
  <c r="D839" i="19"/>
  <c r="C839" i="19"/>
  <c r="Q838" i="19"/>
  <c r="O838" i="19"/>
  <c r="P838" i="19" s="1"/>
  <c r="N838" i="19"/>
  <c r="K838" i="19"/>
  <c r="J838" i="19"/>
  <c r="I838" i="19"/>
  <c r="H838" i="19"/>
  <c r="D838" i="19"/>
  <c r="C838" i="19"/>
  <c r="Q837" i="19"/>
  <c r="O837" i="19"/>
  <c r="P837" i="19" s="1"/>
  <c r="N837" i="19"/>
  <c r="K837" i="19"/>
  <c r="J837" i="19"/>
  <c r="I837" i="19"/>
  <c r="H837" i="19"/>
  <c r="D837" i="19"/>
  <c r="C837" i="19"/>
  <c r="Q836" i="19"/>
  <c r="O836" i="19"/>
  <c r="P836" i="19" s="1"/>
  <c r="N836" i="19"/>
  <c r="K836" i="19"/>
  <c r="J836" i="19"/>
  <c r="I836" i="19"/>
  <c r="H836" i="19"/>
  <c r="D836" i="19"/>
  <c r="C836" i="19"/>
  <c r="Q835" i="19"/>
  <c r="O835" i="19"/>
  <c r="P835" i="19" s="1"/>
  <c r="N835" i="19"/>
  <c r="K835" i="19"/>
  <c r="J835" i="19"/>
  <c r="I835" i="19"/>
  <c r="H835" i="19"/>
  <c r="D835" i="19"/>
  <c r="C835" i="19"/>
  <c r="Q834" i="19"/>
  <c r="O834" i="19"/>
  <c r="P834" i="19" s="1"/>
  <c r="N834" i="19"/>
  <c r="K834" i="19"/>
  <c r="J834" i="19"/>
  <c r="I834" i="19"/>
  <c r="H834" i="19"/>
  <c r="D834" i="19"/>
  <c r="C834" i="19"/>
  <c r="Q833" i="19"/>
  <c r="O833" i="19"/>
  <c r="P833" i="19" s="1"/>
  <c r="N833" i="19"/>
  <c r="K833" i="19"/>
  <c r="J833" i="19"/>
  <c r="I833" i="19"/>
  <c r="H833" i="19"/>
  <c r="D833" i="19"/>
  <c r="C833" i="19"/>
  <c r="Q832" i="19"/>
  <c r="O832" i="19"/>
  <c r="P832" i="19" s="1"/>
  <c r="N832" i="19"/>
  <c r="K832" i="19"/>
  <c r="J832" i="19"/>
  <c r="I832" i="19"/>
  <c r="H832" i="19"/>
  <c r="D832" i="19"/>
  <c r="C832" i="19"/>
  <c r="Q831" i="19"/>
  <c r="O831" i="19"/>
  <c r="P831" i="19" s="1"/>
  <c r="N831" i="19"/>
  <c r="K831" i="19"/>
  <c r="J831" i="19"/>
  <c r="I831" i="19"/>
  <c r="H831" i="19"/>
  <c r="D831" i="19"/>
  <c r="C831" i="19"/>
  <c r="Q830" i="19"/>
  <c r="O830" i="19"/>
  <c r="P830" i="19" s="1"/>
  <c r="N830" i="19"/>
  <c r="K830" i="19"/>
  <c r="J830" i="19"/>
  <c r="I830" i="19"/>
  <c r="H830" i="19"/>
  <c r="D830" i="19"/>
  <c r="C830" i="19"/>
  <c r="Q829" i="19"/>
  <c r="O829" i="19"/>
  <c r="P829" i="19" s="1"/>
  <c r="N829" i="19"/>
  <c r="K829" i="19"/>
  <c r="J829" i="19"/>
  <c r="I829" i="19"/>
  <c r="H829" i="19"/>
  <c r="D829" i="19"/>
  <c r="C829" i="19"/>
  <c r="Q828" i="19"/>
  <c r="O828" i="19"/>
  <c r="P828" i="19" s="1"/>
  <c r="N828" i="19"/>
  <c r="K828" i="19"/>
  <c r="J828" i="19"/>
  <c r="I828" i="19"/>
  <c r="H828" i="19"/>
  <c r="D828" i="19"/>
  <c r="C828" i="19"/>
  <c r="Q827" i="19"/>
  <c r="O827" i="19"/>
  <c r="P827" i="19" s="1"/>
  <c r="N827" i="19"/>
  <c r="K827" i="19"/>
  <c r="J827" i="19"/>
  <c r="I827" i="19"/>
  <c r="H827" i="19"/>
  <c r="D827" i="19"/>
  <c r="C827" i="19"/>
  <c r="Q826" i="19"/>
  <c r="O826" i="19"/>
  <c r="P826" i="19" s="1"/>
  <c r="N826" i="19"/>
  <c r="K826" i="19"/>
  <c r="J826" i="19"/>
  <c r="I826" i="19"/>
  <c r="H826" i="19"/>
  <c r="D826" i="19"/>
  <c r="C826" i="19"/>
  <c r="Q825" i="19"/>
  <c r="O825" i="19"/>
  <c r="P825" i="19" s="1"/>
  <c r="N825" i="19"/>
  <c r="K825" i="19"/>
  <c r="J825" i="19"/>
  <c r="I825" i="19"/>
  <c r="H825" i="19"/>
  <c r="D825" i="19"/>
  <c r="C825" i="19"/>
  <c r="Q824" i="19"/>
  <c r="O824" i="19"/>
  <c r="P824" i="19" s="1"/>
  <c r="N824" i="19"/>
  <c r="K824" i="19"/>
  <c r="J824" i="19"/>
  <c r="I824" i="19"/>
  <c r="H824" i="19"/>
  <c r="D824" i="19"/>
  <c r="C824" i="19"/>
  <c r="Q823" i="19"/>
  <c r="O823" i="19"/>
  <c r="P823" i="19" s="1"/>
  <c r="N823" i="19"/>
  <c r="K823" i="19"/>
  <c r="J823" i="19"/>
  <c r="I823" i="19"/>
  <c r="H823" i="19"/>
  <c r="D823" i="19"/>
  <c r="C823" i="19"/>
  <c r="Q822" i="19"/>
  <c r="O822" i="19"/>
  <c r="P822" i="19" s="1"/>
  <c r="N822" i="19"/>
  <c r="K822" i="19"/>
  <c r="J822" i="19"/>
  <c r="I822" i="19"/>
  <c r="H822" i="19"/>
  <c r="D822" i="19"/>
  <c r="C822" i="19"/>
  <c r="Q821" i="19"/>
  <c r="O821" i="19"/>
  <c r="P821" i="19" s="1"/>
  <c r="N821" i="19"/>
  <c r="K821" i="19"/>
  <c r="J821" i="19"/>
  <c r="I821" i="19"/>
  <c r="H821" i="19"/>
  <c r="D821" i="19"/>
  <c r="C821" i="19"/>
  <c r="Q820" i="19"/>
  <c r="O820" i="19"/>
  <c r="P820" i="19" s="1"/>
  <c r="N820" i="19"/>
  <c r="K820" i="19"/>
  <c r="J820" i="19"/>
  <c r="I820" i="19"/>
  <c r="H820" i="19"/>
  <c r="D820" i="19"/>
  <c r="C820" i="19"/>
  <c r="Q819" i="19"/>
  <c r="O819" i="19"/>
  <c r="P819" i="19" s="1"/>
  <c r="N819" i="19"/>
  <c r="K819" i="19"/>
  <c r="J819" i="19"/>
  <c r="I819" i="19"/>
  <c r="H819" i="19"/>
  <c r="D819" i="19"/>
  <c r="C819" i="19"/>
  <c r="Q818" i="19"/>
  <c r="O818" i="19"/>
  <c r="P818" i="19" s="1"/>
  <c r="N818" i="19"/>
  <c r="K818" i="19"/>
  <c r="J818" i="19"/>
  <c r="I818" i="19"/>
  <c r="H818" i="19"/>
  <c r="D818" i="19"/>
  <c r="C818" i="19"/>
  <c r="Q817" i="19"/>
  <c r="O817" i="19"/>
  <c r="P817" i="19" s="1"/>
  <c r="N817" i="19"/>
  <c r="K817" i="19"/>
  <c r="J817" i="19"/>
  <c r="I817" i="19"/>
  <c r="H817" i="19"/>
  <c r="D817" i="19"/>
  <c r="C817" i="19"/>
  <c r="Q816" i="19"/>
  <c r="O816" i="19"/>
  <c r="P816" i="19" s="1"/>
  <c r="N816" i="19"/>
  <c r="K816" i="19"/>
  <c r="J816" i="19"/>
  <c r="I816" i="19"/>
  <c r="H816" i="19"/>
  <c r="D816" i="19"/>
  <c r="C816" i="19"/>
  <c r="Q815" i="19"/>
  <c r="O815" i="19"/>
  <c r="P815" i="19" s="1"/>
  <c r="N815" i="19"/>
  <c r="K815" i="19"/>
  <c r="J815" i="19"/>
  <c r="I815" i="19"/>
  <c r="H815" i="19"/>
  <c r="D815" i="19"/>
  <c r="C815" i="19"/>
  <c r="Q814" i="19"/>
  <c r="O814" i="19"/>
  <c r="P814" i="19" s="1"/>
  <c r="N814" i="19"/>
  <c r="K814" i="19"/>
  <c r="J814" i="19"/>
  <c r="I814" i="19"/>
  <c r="H814" i="19"/>
  <c r="D814" i="19"/>
  <c r="C814" i="19"/>
  <c r="Q813" i="19"/>
  <c r="O813" i="19"/>
  <c r="P813" i="19" s="1"/>
  <c r="N813" i="19"/>
  <c r="K813" i="19"/>
  <c r="J813" i="19"/>
  <c r="I813" i="19"/>
  <c r="H813" i="19"/>
  <c r="D813" i="19"/>
  <c r="C813" i="19"/>
  <c r="Q812" i="19"/>
  <c r="O812" i="19"/>
  <c r="P812" i="19" s="1"/>
  <c r="N812" i="19"/>
  <c r="K812" i="19"/>
  <c r="J812" i="19"/>
  <c r="I812" i="19"/>
  <c r="H812" i="19"/>
  <c r="D812" i="19"/>
  <c r="C812" i="19"/>
  <c r="Q811" i="19"/>
  <c r="O811" i="19"/>
  <c r="P811" i="19" s="1"/>
  <c r="N811" i="19"/>
  <c r="K811" i="19"/>
  <c r="J811" i="19"/>
  <c r="I811" i="19"/>
  <c r="H811" i="19"/>
  <c r="D811" i="19"/>
  <c r="C811" i="19"/>
  <c r="Q810" i="19"/>
  <c r="O810" i="19"/>
  <c r="P810" i="19" s="1"/>
  <c r="N810" i="19"/>
  <c r="K810" i="19"/>
  <c r="J810" i="19"/>
  <c r="I810" i="19"/>
  <c r="H810" i="19"/>
  <c r="D810" i="19"/>
  <c r="C810" i="19"/>
  <c r="Q809" i="19"/>
  <c r="O809" i="19"/>
  <c r="P809" i="19" s="1"/>
  <c r="N809" i="19"/>
  <c r="K809" i="19"/>
  <c r="J809" i="19"/>
  <c r="I809" i="19"/>
  <c r="H809" i="19"/>
  <c r="D809" i="19"/>
  <c r="C809" i="19"/>
  <c r="Q808" i="19"/>
  <c r="O808" i="19"/>
  <c r="P808" i="19" s="1"/>
  <c r="N808" i="19"/>
  <c r="K808" i="19"/>
  <c r="J808" i="19"/>
  <c r="I808" i="19"/>
  <c r="H808" i="19"/>
  <c r="D808" i="19"/>
  <c r="C808" i="19"/>
  <c r="Q807" i="19"/>
  <c r="O807" i="19"/>
  <c r="P807" i="19" s="1"/>
  <c r="N807" i="19"/>
  <c r="K807" i="19"/>
  <c r="J807" i="19"/>
  <c r="I807" i="19"/>
  <c r="H807" i="19"/>
  <c r="D807" i="19"/>
  <c r="C807" i="19"/>
  <c r="Q806" i="19"/>
  <c r="O806" i="19"/>
  <c r="P806" i="19" s="1"/>
  <c r="N806" i="19"/>
  <c r="K806" i="19"/>
  <c r="J806" i="19"/>
  <c r="I806" i="19"/>
  <c r="H806" i="19"/>
  <c r="D806" i="19"/>
  <c r="C806" i="19"/>
  <c r="Q805" i="19"/>
  <c r="O805" i="19"/>
  <c r="P805" i="19" s="1"/>
  <c r="N805" i="19"/>
  <c r="K805" i="19"/>
  <c r="J805" i="19"/>
  <c r="I805" i="19"/>
  <c r="H805" i="19"/>
  <c r="D805" i="19"/>
  <c r="C805" i="19"/>
  <c r="Q804" i="19"/>
  <c r="O804" i="19"/>
  <c r="P804" i="19" s="1"/>
  <c r="N804" i="19"/>
  <c r="K804" i="19"/>
  <c r="J804" i="19"/>
  <c r="I804" i="19"/>
  <c r="H804" i="19"/>
  <c r="D804" i="19"/>
  <c r="C804" i="19"/>
  <c r="Q803" i="19"/>
  <c r="O803" i="19"/>
  <c r="P803" i="19" s="1"/>
  <c r="N803" i="19"/>
  <c r="K803" i="19"/>
  <c r="J803" i="19"/>
  <c r="I803" i="19"/>
  <c r="H803" i="19"/>
  <c r="D803" i="19"/>
  <c r="C803" i="19"/>
  <c r="Q802" i="19"/>
  <c r="O802" i="19"/>
  <c r="P802" i="19" s="1"/>
  <c r="N802" i="19"/>
  <c r="K802" i="19"/>
  <c r="J802" i="19"/>
  <c r="I802" i="19"/>
  <c r="H802" i="19"/>
  <c r="D802" i="19"/>
  <c r="C802" i="19"/>
  <c r="Q801" i="19"/>
  <c r="O801" i="19"/>
  <c r="P801" i="19" s="1"/>
  <c r="N801" i="19"/>
  <c r="K801" i="19"/>
  <c r="J801" i="19"/>
  <c r="I801" i="19"/>
  <c r="H801" i="19"/>
  <c r="D801" i="19"/>
  <c r="C801" i="19"/>
  <c r="Q800" i="19"/>
  <c r="O800" i="19"/>
  <c r="P800" i="19" s="1"/>
  <c r="N800" i="19"/>
  <c r="K800" i="19"/>
  <c r="J800" i="19"/>
  <c r="I800" i="19"/>
  <c r="H800" i="19"/>
  <c r="D800" i="19"/>
  <c r="C800" i="19"/>
  <c r="Q799" i="19"/>
  <c r="O799" i="19"/>
  <c r="P799" i="19" s="1"/>
  <c r="N799" i="19"/>
  <c r="K799" i="19"/>
  <c r="J799" i="19"/>
  <c r="I799" i="19"/>
  <c r="H799" i="19"/>
  <c r="D799" i="19"/>
  <c r="C799" i="19"/>
  <c r="Q798" i="19"/>
  <c r="O798" i="19"/>
  <c r="P798" i="19" s="1"/>
  <c r="N798" i="19"/>
  <c r="K798" i="19"/>
  <c r="J798" i="19"/>
  <c r="I798" i="19"/>
  <c r="H798" i="19"/>
  <c r="D798" i="19"/>
  <c r="C798" i="19"/>
  <c r="Q797" i="19"/>
  <c r="O797" i="19"/>
  <c r="P797" i="19" s="1"/>
  <c r="N797" i="19"/>
  <c r="K797" i="19"/>
  <c r="J797" i="19"/>
  <c r="I797" i="19"/>
  <c r="H797" i="19"/>
  <c r="D797" i="19"/>
  <c r="C797" i="19"/>
  <c r="Q796" i="19"/>
  <c r="O796" i="19"/>
  <c r="P796" i="19" s="1"/>
  <c r="N796" i="19"/>
  <c r="K796" i="19"/>
  <c r="J796" i="19"/>
  <c r="I796" i="19"/>
  <c r="H796" i="19"/>
  <c r="D796" i="19"/>
  <c r="C796" i="19"/>
  <c r="Q795" i="19"/>
  <c r="O795" i="19"/>
  <c r="P795" i="19" s="1"/>
  <c r="N795" i="19"/>
  <c r="K795" i="19"/>
  <c r="J795" i="19"/>
  <c r="I795" i="19"/>
  <c r="H795" i="19"/>
  <c r="D795" i="19"/>
  <c r="C795" i="19"/>
  <c r="Q794" i="19"/>
  <c r="O794" i="19"/>
  <c r="P794" i="19" s="1"/>
  <c r="N794" i="19"/>
  <c r="K794" i="19"/>
  <c r="J794" i="19"/>
  <c r="I794" i="19"/>
  <c r="H794" i="19"/>
  <c r="D794" i="19"/>
  <c r="C794" i="19"/>
  <c r="Q793" i="19"/>
  <c r="O793" i="19"/>
  <c r="P793" i="19" s="1"/>
  <c r="N793" i="19"/>
  <c r="K793" i="19"/>
  <c r="J793" i="19"/>
  <c r="I793" i="19"/>
  <c r="H793" i="19"/>
  <c r="D793" i="19"/>
  <c r="C793" i="19"/>
  <c r="Q792" i="19"/>
  <c r="O792" i="19"/>
  <c r="P792" i="19" s="1"/>
  <c r="N792" i="19"/>
  <c r="K792" i="19"/>
  <c r="J792" i="19"/>
  <c r="I792" i="19"/>
  <c r="H792" i="19"/>
  <c r="D792" i="19"/>
  <c r="C792" i="19"/>
  <c r="Q791" i="19"/>
  <c r="O791" i="19"/>
  <c r="P791" i="19" s="1"/>
  <c r="N791" i="19"/>
  <c r="K791" i="19"/>
  <c r="J791" i="19"/>
  <c r="I791" i="19"/>
  <c r="H791" i="19"/>
  <c r="D791" i="19"/>
  <c r="C791" i="19"/>
  <c r="Q790" i="19"/>
  <c r="O790" i="19"/>
  <c r="P790" i="19" s="1"/>
  <c r="N790" i="19"/>
  <c r="K790" i="19"/>
  <c r="J790" i="19"/>
  <c r="I790" i="19"/>
  <c r="H790" i="19"/>
  <c r="D790" i="19"/>
  <c r="C790" i="19"/>
  <c r="Q789" i="19"/>
  <c r="O789" i="19"/>
  <c r="P789" i="19" s="1"/>
  <c r="N789" i="19"/>
  <c r="K789" i="19"/>
  <c r="J789" i="19"/>
  <c r="I789" i="19"/>
  <c r="H789" i="19"/>
  <c r="D789" i="19"/>
  <c r="C789" i="19"/>
  <c r="Q788" i="19"/>
  <c r="O788" i="19"/>
  <c r="P788" i="19" s="1"/>
  <c r="N788" i="19"/>
  <c r="K788" i="19"/>
  <c r="J788" i="19"/>
  <c r="I788" i="19"/>
  <c r="H788" i="19"/>
  <c r="D788" i="19"/>
  <c r="C788" i="19"/>
  <c r="Q787" i="19"/>
  <c r="O787" i="19"/>
  <c r="P787" i="19" s="1"/>
  <c r="N787" i="19"/>
  <c r="K787" i="19"/>
  <c r="J787" i="19"/>
  <c r="I787" i="19"/>
  <c r="H787" i="19"/>
  <c r="D787" i="19"/>
  <c r="C787" i="19"/>
  <c r="Q786" i="19"/>
  <c r="O786" i="19"/>
  <c r="P786" i="19" s="1"/>
  <c r="N786" i="19"/>
  <c r="K786" i="19"/>
  <c r="J786" i="19"/>
  <c r="I786" i="19"/>
  <c r="H786" i="19"/>
  <c r="D786" i="19"/>
  <c r="C786" i="19"/>
  <c r="Q785" i="19"/>
  <c r="O785" i="19"/>
  <c r="P785" i="19" s="1"/>
  <c r="N785" i="19"/>
  <c r="K785" i="19"/>
  <c r="J785" i="19"/>
  <c r="I785" i="19"/>
  <c r="H785" i="19"/>
  <c r="D785" i="19"/>
  <c r="C785" i="19"/>
  <c r="Q784" i="19"/>
  <c r="O784" i="19"/>
  <c r="P784" i="19" s="1"/>
  <c r="N784" i="19"/>
  <c r="K784" i="19"/>
  <c r="J784" i="19"/>
  <c r="I784" i="19"/>
  <c r="H784" i="19"/>
  <c r="D784" i="19"/>
  <c r="C784" i="19"/>
  <c r="Q783" i="19"/>
  <c r="O783" i="19"/>
  <c r="P783" i="19" s="1"/>
  <c r="N783" i="19"/>
  <c r="K783" i="19"/>
  <c r="J783" i="19"/>
  <c r="I783" i="19"/>
  <c r="H783" i="19"/>
  <c r="D783" i="19"/>
  <c r="C783" i="19"/>
  <c r="Q782" i="19"/>
  <c r="O782" i="19"/>
  <c r="P782" i="19" s="1"/>
  <c r="N782" i="19"/>
  <c r="K782" i="19"/>
  <c r="J782" i="19"/>
  <c r="I782" i="19"/>
  <c r="H782" i="19"/>
  <c r="D782" i="19"/>
  <c r="C782" i="19"/>
  <c r="Q781" i="19"/>
  <c r="O781" i="19"/>
  <c r="P781" i="19" s="1"/>
  <c r="N781" i="19"/>
  <c r="K781" i="19"/>
  <c r="J781" i="19"/>
  <c r="I781" i="19"/>
  <c r="H781" i="19"/>
  <c r="D781" i="19"/>
  <c r="C781" i="19"/>
  <c r="Q780" i="19"/>
  <c r="O780" i="19"/>
  <c r="P780" i="19" s="1"/>
  <c r="N780" i="19"/>
  <c r="K780" i="19"/>
  <c r="J780" i="19"/>
  <c r="I780" i="19"/>
  <c r="H780" i="19"/>
  <c r="D780" i="19"/>
  <c r="C780" i="19"/>
  <c r="Q779" i="19"/>
  <c r="O779" i="19"/>
  <c r="P779" i="19" s="1"/>
  <c r="N779" i="19"/>
  <c r="K779" i="19"/>
  <c r="J779" i="19"/>
  <c r="I779" i="19"/>
  <c r="H779" i="19"/>
  <c r="D779" i="19"/>
  <c r="C779" i="19"/>
  <c r="Q778" i="19"/>
  <c r="O778" i="19"/>
  <c r="P778" i="19" s="1"/>
  <c r="N778" i="19"/>
  <c r="K778" i="19"/>
  <c r="J778" i="19"/>
  <c r="I778" i="19"/>
  <c r="H778" i="19"/>
  <c r="D778" i="19"/>
  <c r="C778" i="19"/>
  <c r="Q777" i="19"/>
  <c r="O777" i="19"/>
  <c r="P777" i="19" s="1"/>
  <c r="N777" i="19"/>
  <c r="K777" i="19"/>
  <c r="J777" i="19"/>
  <c r="I777" i="19"/>
  <c r="H777" i="19"/>
  <c r="D777" i="19"/>
  <c r="C777" i="19"/>
  <c r="Q776" i="19"/>
  <c r="O776" i="19"/>
  <c r="P776" i="19" s="1"/>
  <c r="N776" i="19"/>
  <c r="K776" i="19"/>
  <c r="J776" i="19"/>
  <c r="I776" i="19"/>
  <c r="H776" i="19"/>
  <c r="D776" i="19"/>
  <c r="C776" i="19"/>
  <c r="Q775" i="19"/>
  <c r="O775" i="19"/>
  <c r="P775" i="19" s="1"/>
  <c r="N775" i="19"/>
  <c r="K775" i="19"/>
  <c r="J775" i="19"/>
  <c r="I775" i="19"/>
  <c r="H775" i="19"/>
  <c r="D775" i="19"/>
  <c r="C775" i="19"/>
  <c r="Q774" i="19"/>
  <c r="O774" i="19"/>
  <c r="P774" i="19" s="1"/>
  <c r="N774" i="19"/>
  <c r="K774" i="19"/>
  <c r="J774" i="19"/>
  <c r="I774" i="19"/>
  <c r="H774" i="19"/>
  <c r="D774" i="19"/>
  <c r="C774" i="19"/>
  <c r="Q773" i="19"/>
  <c r="O773" i="19"/>
  <c r="P773" i="19" s="1"/>
  <c r="N773" i="19"/>
  <c r="K773" i="19"/>
  <c r="J773" i="19"/>
  <c r="I773" i="19"/>
  <c r="H773" i="19"/>
  <c r="D773" i="19"/>
  <c r="C773" i="19"/>
  <c r="Q772" i="19"/>
  <c r="O772" i="19"/>
  <c r="P772" i="19" s="1"/>
  <c r="N772" i="19"/>
  <c r="K772" i="19"/>
  <c r="J772" i="19"/>
  <c r="I772" i="19"/>
  <c r="H772" i="19"/>
  <c r="D772" i="19"/>
  <c r="C772" i="19"/>
  <c r="Q771" i="19"/>
  <c r="O771" i="19"/>
  <c r="P771" i="19" s="1"/>
  <c r="N771" i="19"/>
  <c r="K771" i="19"/>
  <c r="J771" i="19"/>
  <c r="I771" i="19"/>
  <c r="H771" i="19"/>
  <c r="D771" i="19"/>
  <c r="C771" i="19"/>
  <c r="Q770" i="19"/>
  <c r="O770" i="19"/>
  <c r="P770" i="19" s="1"/>
  <c r="N770" i="19"/>
  <c r="K770" i="19"/>
  <c r="J770" i="19"/>
  <c r="I770" i="19"/>
  <c r="H770" i="19"/>
  <c r="D770" i="19"/>
  <c r="C770" i="19"/>
  <c r="Q769" i="19"/>
  <c r="O769" i="19"/>
  <c r="P769" i="19" s="1"/>
  <c r="N769" i="19"/>
  <c r="K769" i="19"/>
  <c r="J769" i="19"/>
  <c r="I769" i="19"/>
  <c r="H769" i="19"/>
  <c r="D769" i="19"/>
  <c r="C769" i="19"/>
  <c r="Q768" i="19"/>
  <c r="O768" i="19"/>
  <c r="P768" i="19" s="1"/>
  <c r="N768" i="19"/>
  <c r="K768" i="19"/>
  <c r="J768" i="19"/>
  <c r="I768" i="19"/>
  <c r="H768" i="19"/>
  <c r="D768" i="19"/>
  <c r="C768" i="19"/>
  <c r="Q767" i="19"/>
  <c r="O767" i="19"/>
  <c r="P767" i="19" s="1"/>
  <c r="N767" i="19"/>
  <c r="K767" i="19"/>
  <c r="J767" i="19"/>
  <c r="I767" i="19"/>
  <c r="H767" i="19"/>
  <c r="D767" i="19"/>
  <c r="C767" i="19"/>
  <c r="Q766" i="19"/>
  <c r="O766" i="19"/>
  <c r="P766" i="19" s="1"/>
  <c r="N766" i="19"/>
  <c r="K766" i="19"/>
  <c r="J766" i="19"/>
  <c r="I766" i="19"/>
  <c r="H766" i="19"/>
  <c r="D766" i="19"/>
  <c r="C766" i="19"/>
  <c r="Q765" i="19"/>
  <c r="O765" i="19"/>
  <c r="P765" i="19" s="1"/>
  <c r="N765" i="19"/>
  <c r="K765" i="19"/>
  <c r="J765" i="19"/>
  <c r="I765" i="19"/>
  <c r="H765" i="19"/>
  <c r="D765" i="19"/>
  <c r="C765" i="19"/>
  <c r="Q764" i="19"/>
  <c r="O764" i="19"/>
  <c r="P764" i="19" s="1"/>
  <c r="N764" i="19"/>
  <c r="K764" i="19"/>
  <c r="J764" i="19"/>
  <c r="I764" i="19"/>
  <c r="H764" i="19"/>
  <c r="D764" i="19"/>
  <c r="C764" i="19"/>
  <c r="Q763" i="19"/>
  <c r="O763" i="19"/>
  <c r="P763" i="19" s="1"/>
  <c r="N763" i="19"/>
  <c r="K763" i="19"/>
  <c r="J763" i="19"/>
  <c r="I763" i="19"/>
  <c r="H763" i="19"/>
  <c r="D763" i="19"/>
  <c r="C763" i="19"/>
  <c r="Q762" i="19"/>
  <c r="O762" i="19"/>
  <c r="P762" i="19" s="1"/>
  <c r="N762" i="19"/>
  <c r="K762" i="19"/>
  <c r="J762" i="19"/>
  <c r="I762" i="19"/>
  <c r="H762" i="19"/>
  <c r="D762" i="19"/>
  <c r="C762" i="19"/>
  <c r="Q761" i="19"/>
  <c r="O761" i="19"/>
  <c r="P761" i="19" s="1"/>
  <c r="N761" i="19"/>
  <c r="K761" i="19"/>
  <c r="J761" i="19"/>
  <c r="I761" i="19"/>
  <c r="H761" i="19"/>
  <c r="D761" i="19"/>
  <c r="C761" i="19"/>
  <c r="Q760" i="19"/>
  <c r="O760" i="19"/>
  <c r="P760" i="19" s="1"/>
  <c r="N760" i="19"/>
  <c r="K760" i="19"/>
  <c r="J760" i="19"/>
  <c r="I760" i="19"/>
  <c r="H760" i="19"/>
  <c r="D760" i="19"/>
  <c r="C760" i="19"/>
  <c r="Q759" i="19"/>
  <c r="O759" i="19"/>
  <c r="P759" i="19" s="1"/>
  <c r="N759" i="19"/>
  <c r="K759" i="19"/>
  <c r="J759" i="19"/>
  <c r="I759" i="19"/>
  <c r="H759" i="19"/>
  <c r="D759" i="19"/>
  <c r="C759" i="19"/>
  <c r="Q758" i="19"/>
  <c r="O758" i="19"/>
  <c r="P758" i="19" s="1"/>
  <c r="N758" i="19"/>
  <c r="K758" i="19"/>
  <c r="J758" i="19"/>
  <c r="I758" i="19"/>
  <c r="H758" i="19"/>
  <c r="D758" i="19"/>
  <c r="C758" i="19"/>
  <c r="Q757" i="19"/>
  <c r="O757" i="19"/>
  <c r="P757" i="19" s="1"/>
  <c r="N757" i="19"/>
  <c r="K757" i="19"/>
  <c r="J757" i="19"/>
  <c r="I757" i="19"/>
  <c r="H757" i="19"/>
  <c r="D757" i="19"/>
  <c r="C757" i="19"/>
  <c r="Q756" i="19"/>
  <c r="O756" i="19"/>
  <c r="P756" i="19" s="1"/>
  <c r="N756" i="19"/>
  <c r="K756" i="19"/>
  <c r="J756" i="19"/>
  <c r="I756" i="19"/>
  <c r="H756" i="19"/>
  <c r="D756" i="19"/>
  <c r="C756" i="19"/>
  <c r="Q755" i="19"/>
  <c r="O755" i="19"/>
  <c r="P755" i="19" s="1"/>
  <c r="N755" i="19"/>
  <c r="K755" i="19"/>
  <c r="J755" i="19"/>
  <c r="I755" i="19"/>
  <c r="H755" i="19"/>
  <c r="D755" i="19"/>
  <c r="C755" i="19"/>
  <c r="Q754" i="19"/>
  <c r="O754" i="19"/>
  <c r="P754" i="19" s="1"/>
  <c r="N754" i="19"/>
  <c r="K754" i="19"/>
  <c r="J754" i="19"/>
  <c r="I754" i="19"/>
  <c r="H754" i="19"/>
  <c r="D754" i="19"/>
  <c r="C754" i="19"/>
  <c r="Q753" i="19"/>
  <c r="O753" i="19"/>
  <c r="P753" i="19" s="1"/>
  <c r="N753" i="19"/>
  <c r="K753" i="19"/>
  <c r="J753" i="19"/>
  <c r="I753" i="19"/>
  <c r="H753" i="19"/>
  <c r="D753" i="19"/>
  <c r="C753" i="19"/>
  <c r="Q752" i="19"/>
  <c r="O752" i="19"/>
  <c r="P752" i="19" s="1"/>
  <c r="N752" i="19"/>
  <c r="K752" i="19"/>
  <c r="J752" i="19"/>
  <c r="I752" i="19"/>
  <c r="H752" i="19"/>
  <c r="D752" i="19"/>
  <c r="C752" i="19"/>
  <c r="Q751" i="19"/>
  <c r="O751" i="19"/>
  <c r="P751" i="19" s="1"/>
  <c r="N751" i="19"/>
  <c r="K751" i="19"/>
  <c r="J751" i="19"/>
  <c r="I751" i="19"/>
  <c r="H751" i="19"/>
  <c r="D751" i="19"/>
  <c r="C751" i="19"/>
  <c r="Q750" i="19"/>
  <c r="O750" i="19"/>
  <c r="P750" i="19" s="1"/>
  <c r="N750" i="19"/>
  <c r="K750" i="19"/>
  <c r="J750" i="19"/>
  <c r="I750" i="19"/>
  <c r="H750" i="19"/>
  <c r="D750" i="19"/>
  <c r="C750" i="19"/>
  <c r="Q749" i="19"/>
  <c r="O749" i="19"/>
  <c r="P749" i="19" s="1"/>
  <c r="N749" i="19"/>
  <c r="K749" i="19"/>
  <c r="J749" i="19"/>
  <c r="I749" i="19"/>
  <c r="H749" i="19"/>
  <c r="D749" i="19"/>
  <c r="C749" i="19"/>
  <c r="Q748" i="19"/>
  <c r="O748" i="19"/>
  <c r="P748" i="19" s="1"/>
  <c r="N748" i="19"/>
  <c r="K748" i="19"/>
  <c r="J748" i="19"/>
  <c r="I748" i="19"/>
  <c r="H748" i="19"/>
  <c r="D748" i="19"/>
  <c r="C748" i="19"/>
  <c r="Q747" i="19"/>
  <c r="O747" i="19"/>
  <c r="P747" i="19" s="1"/>
  <c r="N747" i="19"/>
  <c r="K747" i="19"/>
  <c r="J747" i="19"/>
  <c r="I747" i="19"/>
  <c r="H747" i="19"/>
  <c r="D747" i="19"/>
  <c r="C747" i="19"/>
  <c r="Q746" i="19"/>
  <c r="O746" i="19"/>
  <c r="P746" i="19" s="1"/>
  <c r="N746" i="19"/>
  <c r="K746" i="19"/>
  <c r="J746" i="19"/>
  <c r="I746" i="19"/>
  <c r="H746" i="19"/>
  <c r="D746" i="19"/>
  <c r="C746" i="19"/>
  <c r="Q745" i="19"/>
  <c r="O745" i="19"/>
  <c r="P745" i="19" s="1"/>
  <c r="N745" i="19"/>
  <c r="K745" i="19"/>
  <c r="J745" i="19"/>
  <c r="I745" i="19"/>
  <c r="H745" i="19"/>
  <c r="D745" i="19"/>
  <c r="C745" i="19"/>
  <c r="Q744" i="19"/>
  <c r="O744" i="19"/>
  <c r="P744" i="19" s="1"/>
  <c r="N744" i="19"/>
  <c r="K744" i="19"/>
  <c r="J744" i="19"/>
  <c r="I744" i="19"/>
  <c r="H744" i="19"/>
  <c r="D744" i="19"/>
  <c r="C744" i="19"/>
  <c r="Q743" i="19"/>
  <c r="O743" i="19"/>
  <c r="P743" i="19" s="1"/>
  <c r="N743" i="19"/>
  <c r="K743" i="19"/>
  <c r="J743" i="19"/>
  <c r="I743" i="19"/>
  <c r="H743" i="19"/>
  <c r="D743" i="19"/>
  <c r="C743" i="19"/>
  <c r="Q742" i="19"/>
  <c r="O742" i="19"/>
  <c r="P742" i="19" s="1"/>
  <c r="N742" i="19"/>
  <c r="K742" i="19"/>
  <c r="J742" i="19"/>
  <c r="I742" i="19"/>
  <c r="H742" i="19"/>
  <c r="D742" i="19"/>
  <c r="C742" i="19"/>
  <c r="Q741" i="19"/>
  <c r="O741" i="19"/>
  <c r="P741" i="19" s="1"/>
  <c r="N741" i="19"/>
  <c r="K741" i="19"/>
  <c r="J741" i="19"/>
  <c r="I741" i="19"/>
  <c r="H741" i="19"/>
  <c r="D741" i="19"/>
  <c r="C741" i="19"/>
  <c r="Q740" i="19"/>
  <c r="O740" i="19"/>
  <c r="P740" i="19" s="1"/>
  <c r="N740" i="19"/>
  <c r="K740" i="19"/>
  <c r="J740" i="19"/>
  <c r="I740" i="19"/>
  <c r="H740" i="19"/>
  <c r="D740" i="19"/>
  <c r="C740" i="19"/>
  <c r="Q739" i="19"/>
  <c r="O739" i="19"/>
  <c r="P739" i="19" s="1"/>
  <c r="N739" i="19"/>
  <c r="K739" i="19"/>
  <c r="J739" i="19"/>
  <c r="I739" i="19"/>
  <c r="H739" i="19"/>
  <c r="D739" i="19"/>
  <c r="C739" i="19"/>
  <c r="Q738" i="19"/>
  <c r="O738" i="19"/>
  <c r="P738" i="19" s="1"/>
  <c r="N738" i="19"/>
  <c r="K738" i="19"/>
  <c r="J738" i="19"/>
  <c r="I738" i="19"/>
  <c r="H738" i="19"/>
  <c r="D738" i="19"/>
  <c r="C738" i="19"/>
  <c r="Q737" i="19"/>
  <c r="O737" i="19"/>
  <c r="P737" i="19" s="1"/>
  <c r="N737" i="19"/>
  <c r="K737" i="19"/>
  <c r="J737" i="19"/>
  <c r="I737" i="19"/>
  <c r="H737" i="19"/>
  <c r="D737" i="19"/>
  <c r="C737" i="19"/>
  <c r="Q736" i="19"/>
  <c r="O736" i="19"/>
  <c r="P736" i="19" s="1"/>
  <c r="N736" i="19"/>
  <c r="K736" i="19"/>
  <c r="J736" i="19"/>
  <c r="I736" i="19"/>
  <c r="H736" i="19"/>
  <c r="D736" i="19"/>
  <c r="C736" i="19"/>
  <c r="Q735" i="19"/>
  <c r="O735" i="19"/>
  <c r="P735" i="19" s="1"/>
  <c r="N735" i="19"/>
  <c r="K735" i="19"/>
  <c r="J735" i="19"/>
  <c r="I735" i="19"/>
  <c r="H735" i="19"/>
  <c r="D735" i="19"/>
  <c r="C735" i="19"/>
  <c r="Q734" i="19"/>
  <c r="O734" i="19"/>
  <c r="P734" i="19" s="1"/>
  <c r="N734" i="19"/>
  <c r="K734" i="19"/>
  <c r="J734" i="19"/>
  <c r="I734" i="19"/>
  <c r="H734" i="19"/>
  <c r="D734" i="19"/>
  <c r="C734" i="19"/>
  <c r="Q733" i="19"/>
  <c r="O733" i="19"/>
  <c r="P733" i="19" s="1"/>
  <c r="N733" i="19"/>
  <c r="K733" i="19"/>
  <c r="J733" i="19"/>
  <c r="I733" i="19"/>
  <c r="H733" i="19"/>
  <c r="D733" i="19"/>
  <c r="C733" i="19"/>
  <c r="Q732" i="19"/>
  <c r="O732" i="19"/>
  <c r="P732" i="19" s="1"/>
  <c r="N732" i="19"/>
  <c r="K732" i="19"/>
  <c r="J732" i="19"/>
  <c r="I732" i="19"/>
  <c r="H732" i="19"/>
  <c r="D732" i="19"/>
  <c r="C732" i="19"/>
  <c r="Q731" i="19"/>
  <c r="O731" i="19"/>
  <c r="P731" i="19" s="1"/>
  <c r="N731" i="19"/>
  <c r="K731" i="19"/>
  <c r="J731" i="19"/>
  <c r="I731" i="19"/>
  <c r="H731" i="19"/>
  <c r="D731" i="19"/>
  <c r="C731" i="19"/>
  <c r="Q730" i="19"/>
  <c r="O730" i="19"/>
  <c r="P730" i="19" s="1"/>
  <c r="N730" i="19"/>
  <c r="K730" i="19"/>
  <c r="J730" i="19"/>
  <c r="I730" i="19"/>
  <c r="H730" i="19"/>
  <c r="D730" i="19"/>
  <c r="C730" i="19"/>
  <c r="Q729" i="19"/>
  <c r="O729" i="19"/>
  <c r="P729" i="19" s="1"/>
  <c r="N729" i="19"/>
  <c r="K729" i="19"/>
  <c r="J729" i="19"/>
  <c r="I729" i="19"/>
  <c r="H729" i="19"/>
  <c r="D729" i="19"/>
  <c r="C729" i="19"/>
  <c r="Q728" i="19"/>
  <c r="O728" i="19"/>
  <c r="P728" i="19" s="1"/>
  <c r="N728" i="19"/>
  <c r="K728" i="19"/>
  <c r="J728" i="19"/>
  <c r="I728" i="19"/>
  <c r="H728" i="19"/>
  <c r="D728" i="19"/>
  <c r="C728" i="19"/>
  <c r="Q727" i="19"/>
  <c r="O727" i="19"/>
  <c r="P727" i="19" s="1"/>
  <c r="N727" i="19"/>
  <c r="K727" i="19"/>
  <c r="J727" i="19"/>
  <c r="I727" i="19"/>
  <c r="H727" i="19"/>
  <c r="D727" i="19"/>
  <c r="C727" i="19"/>
  <c r="Q726" i="19"/>
  <c r="O726" i="19"/>
  <c r="P726" i="19" s="1"/>
  <c r="N726" i="19"/>
  <c r="K726" i="19"/>
  <c r="J726" i="19"/>
  <c r="I726" i="19"/>
  <c r="H726" i="19"/>
  <c r="D726" i="19"/>
  <c r="C726" i="19"/>
  <c r="Q725" i="19"/>
  <c r="O725" i="19"/>
  <c r="P725" i="19" s="1"/>
  <c r="N725" i="19"/>
  <c r="K725" i="19"/>
  <c r="J725" i="19"/>
  <c r="I725" i="19"/>
  <c r="H725" i="19"/>
  <c r="D725" i="19"/>
  <c r="C725" i="19"/>
  <c r="Q724" i="19"/>
  <c r="O724" i="19"/>
  <c r="P724" i="19" s="1"/>
  <c r="N724" i="19"/>
  <c r="K724" i="19"/>
  <c r="J724" i="19"/>
  <c r="I724" i="19"/>
  <c r="H724" i="19"/>
  <c r="D724" i="19"/>
  <c r="C724" i="19"/>
  <c r="Q723" i="19"/>
  <c r="O723" i="19"/>
  <c r="P723" i="19" s="1"/>
  <c r="N723" i="19"/>
  <c r="K723" i="19"/>
  <c r="J723" i="19"/>
  <c r="I723" i="19"/>
  <c r="H723" i="19"/>
  <c r="D723" i="19"/>
  <c r="C723" i="19"/>
  <c r="Q722" i="19"/>
  <c r="O722" i="19"/>
  <c r="P722" i="19" s="1"/>
  <c r="N722" i="19"/>
  <c r="K722" i="19"/>
  <c r="J722" i="19"/>
  <c r="I722" i="19"/>
  <c r="H722" i="19"/>
  <c r="D722" i="19"/>
  <c r="C722" i="19"/>
  <c r="Q721" i="19"/>
  <c r="O721" i="19"/>
  <c r="P721" i="19" s="1"/>
  <c r="N721" i="19"/>
  <c r="K721" i="19"/>
  <c r="J721" i="19"/>
  <c r="I721" i="19"/>
  <c r="H721" i="19"/>
  <c r="D721" i="19"/>
  <c r="C721" i="19"/>
  <c r="Q720" i="19"/>
  <c r="O720" i="19"/>
  <c r="P720" i="19" s="1"/>
  <c r="N720" i="19"/>
  <c r="K720" i="19"/>
  <c r="J720" i="19"/>
  <c r="I720" i="19"/>
  <c r="H720" i="19"/>
  <c r="D720" i="19"/>
  <c r="C720" i="19"/>
  <c r="Q719" i="19"/>
  <c r="O719" i="19"/>
  <c r="P719" i="19" s="1"/>
  <c r="N719" i="19"/>
  <c r="K719" i="19"/>
  <c r="J719" i="19"/>
  <c r="I719" i="19"/>
  <c r="H719" i="19"/>
  <c r="D719" i="19"/>
  <c r="C719" i="19"/>
  <c r="Q718" i="19"/>
  <c r="O718" i="19"/>
  <c r="P718" i="19" s="1"/>
  <c r="N718" i="19"/>
  <c r="K718" i="19"/>
  <c r="J718" i="19"/>
  <c r="I718" i="19"/>
  <c r="H718" i="19"/>
  <c r="D718" i="19"/>
  <c r="C718" i="19"/>
  <c r="Q717" i="19"/>
  <c r="O717" i="19"/>
  <c r="P717" i="19" s="1"/>
  <c r="N717" i="19"/>
  <c r="K717" i="19"/>
  <c r="J717" i="19"/>
  <c r="I717" i="19"/>
  <c r="H717" i="19"/>
  <c r="D717" i="19"/>
  <c r="C717" i="19"/>
  <c r="Q716" i="19"/>
  <c r="O716" i="19"/>
  <c r="P716" i="19" s="1"/>
  <c r="N716" i="19"/>
  <c r="K716" i="19"/>
  <c r="J716" i="19"/>
  <c r="I716" i="19"/>
  <c r="H716" i="19"/>
  <c r="D716" i="19"/>
  <c r="C716" i="19"/>
  <c r="Q715" i="19"/>
  <c r="O715" i="19"/>
  <c r="P715" i="19" s="1"/>
  <c r="N715" i="19"/>
  <c r="K715" i="19"/>
  <c r="J715" i="19"/>
  <c r="I715" i="19"/>
  <c r="H715" i="19"/>
  <c r="D715" i="19"/>
  <c r="C715" i="19"/>
  <c r="Q714" i="19"/>
  <c r="O714" i="19"/>
  <c r="P714" i="19" s="1"/>
  <c r="N714" i="19"/>
  <c r="K714" i="19"/>
  <c r="J714" i="19"/>
  <c r="I714" i="19"/>
  <c r="H714" i="19"/>
  <c r="D714" i="19"/>
  <c r="C714" i="19"/>
  <c r="Q713" i="19"/>
  <c r="O713" i="19"/>
  <c r="P713" i="19" s="1"/>
  <c r="N713" i="19"/>
  <c r="K713" i="19"/>
  <c r="J713" i="19"/>
  <c r="I713" i="19"/>
  <c r="H713" i="19"/>
  <c r="D713" i="19"/>
  <c r="C713" i="19"/>
  <c r="Q712" i="19"/>
  <c r="O712" i="19"/>
  <c r="P712" i="19" s="1"/>
  <c r="N712" i="19"/>
  <c r="K712" i="19"/>
  <c r="J712" i="19"/>
  <c r="I712" i="19"/>
  <c r="H712" i="19"/>
  <c r="D712" i="19"/>
  <c r="C712" i="19"/>
  <c r="Q711" i="19"/>
  <c r="O711" i="19"/>
  <c r="P711" i="19" s="1"/>
  <c r="N711" i="19"/>
  <c r="K711" i="19"/>
  <c r="J711" i="19"/>
  <c r="I711" i="19"/>
  <c r="H711" i="19"/>
  <c r="D711" i="19"/>
  <c r="C711" i="19"/>
  <c r="Q710" i="19"/>
  <c r="O710" i="19"/>
  <c r="P710" i="19" s="1"/>
  <c r="N710" i="19"/>
  <c r="K710" i="19"/>
  <c r="J710" i="19"/>
  <c r="I710" i="19"/>
  <c r="H710" i="19"/>
  <c r="D710" i="19"/>
  <c r="C710" i="19"/>
  <c r="Q709" i="19"/>
  <c r="O709" i="19"/>
  <c r="P709" i="19" s="1"/>
  <c r="N709" i="19"/>
  <c r="K709" i="19"/>
  <c r="J709" i="19"/>
  <c r="I709" i="19"/>
  <c r="H709" i="19"/>
  <c r="D709" i="19"/>
  <c r="C709" i="19"/>
  <c r="Q708" i="19"/>
  <c r="O708" i="19"/>
  <c r="P708" i="19" s="1"/>
  <c r="N708" i="19"/>
  <c r="K708" i="19"/>
  <c r="J708" i="19"/>
  <c r="I708" i="19"/>
  <c r="H708" i="19"/>
  <c r="D708" i="19"/>
  <c r="C708" i="19"/>
  <c r="Q707" i="19"/>
  <c r="O707" i="19"/>
  <c r="P707" i="19" s="1"/>
  <c r="N707" i="19"/>
  <c r="K707" i="19"/>
  <c r="J707" i="19"/>
  <c r="I707" i="19"/>
  <c r="H707" i="19"/>
  <c r="D707" i="19"/>
  <c r="C707" i="19"/>
  <c r="Q706" i="19"/>
  <c r="O706" i="19"/>
  <c r="P706" i="19" s="1"/>
  <c r="N706" i="19"/>
  <c r="K706" i="19"/>
  <c r="J706" i="19"/>
  <c r="I706" i="19"/>
  <c r="H706" i="19"/>
  <c r="D706" i="19"/>
  <c r="C706" i="19"/>
  <c r="Q705" i="19"/>
  <c r="O705" i="19"/>
  <c r="P705" i="19" s="1"/>
  <c r="N705" i="19"/>
  <c r="K705" i="19"/>
  <c r="J705" i="19"/>
  <c r="I705" i="19"/>
  <c r="H705" i="19"/>
  <c r="D705" i="19"/>
  <c r="C705" i="19"/>
  <c r="Q704" i="19"/>
  <c r="O704" i="19"/>
  <c r="P704" i="19" s="1"/>
  <c r="N704" i="19"/>
  <c r="K704" i="19"/>
  <c r="J704" i="19"/>
  <c r="I704" i="19"/>
  <c r="H704" i="19"/>
  <c r="D704" i="19"/>
  <c r="C704" i="19"/>
  <c r="Q703" i="19"/>
  <c r="O703" i="19"/>
  <c r="P703" i="19" s="1"/>
  <c r="N703" i="19"/>
  <c r="K703" i="19"/>
  <c r="J703" i="19"/>
  <c r="I703" i="19"/>
  <c r="H703" i="19"/>
  <c r="D703" i="19"/>
  <c r="C703" i="19"/>
  <c r="Q702" i="19"/>
  <c r="O702" i="19"/>
  <c r="P702" i="19" s="1"/>
  <c r="N702" i="19"/>
  <c r="K702" i="19"/>
  <c r="J702" i="19"/>
  <c r="I702" i="19"/>
  <c r="H702" i="19"/>
  <c r="D702" i="19"/>
  <c r="C702" i="19"/>
  <c r="Q701" i="19"/>
  <c r="O701" i="19"/>
  <c r="P701" i="19" s="1"/>
  <c r="N701" i="19"/>
  <c r="K701" i="19"/>
  <c r="J701" i="19"/>
  <c r="I701" i="19"/>
  <c r="H701" i="19"/>
  <c r="D701" i="19"/>
  <c r="C701" i="19"/>
  <c r="Q700" i="19"/>
  <c r="O700" i="19"/>
  <c r="P700" i="19" s="1"/>
  <c r="N700" i="19"/>
  <c r="K700" i="19"/>
  <c r="J700" i="19"/>
  <c r="I700" i="19"/>
  <c r="H700" i="19"/>
  <c r="D700" i="19"/>
  <c r="C700" i="19"/>
  <c r="Q699" i="19"/>
  <c r="O699" i="19"/>
  <c r="P699" i="19" s="1"/>
  <c r="N699" i="19"/>
  <c r="K699" i="19"/>
  <c r="J699" i="19"/>
  <c r="I699" i="19"/>
  <c r="H699" i="19"/>
  <c r="D699" i="19"/>
  <c r="C699" i="19"/>
  <c r="Q698" i="19"/>
  <c r="O698" i="19"/>
  <c r="P698" i="19" s="1"/>
  <c r="N698" i="19"/>
  <c r="K698" i="19"/>
  <c r="J698" i="19"/>
  <c r="I698" i="19"/>
  <c r="H698" i="19"/>
  <c r="D698" i="19"/>
  <c r="C698" i="19"/>
  <c r="Q697" i="19"/>
  <c r="O697" i="19"/>
  <c r="P697" i="19" s="1"/>
  <c r="N697" i="19"/>
  <c r="K697" i="19"/>
  <c r="J697" i="19"/>
  <c r="I697" i="19"/>
  <c r="H697" i="19"/>
  <c r="D697" i="19"/>
  <c r="C697" i="19"/>
  <c r="Q696" i="19"/>
  <c r="O696" i="19"/>
  <c r="P696" i="19" s="1"/>
  <c r="N696" i="19"/>
  <c r="K696" i="19"/>
  <c r="J696" i="19"/>
  <c r="I696" i="19"/>
  <c r="H696" i="19"/>
  <c r="D696" i="19"/>
  <c r="C696" i="19"/>
  <c r="Q695" i="19"/>
  <c r="O695" i="19"/>
  <c r="P695" i="19" s="1"/>
  <c r="N695" i="19"/>
  <c r="K695" i="19"/>
  <c r="J695" i="19"/>
  <c r="I695" i="19"/>
  <c r="H695" i="19"/>
  <c r="D695" i="19"/>
  <c r="C695" i="19"/>
  <c r="Q694" i="19"/>
  <c r="O694" i="19"/>
  <c r="P694" i="19" s="1"/>
  <c r="N694" i="19"/>
  <c r="K694" i="19"/>
  <c r="J694" i="19"/>
  <c r="I694" i="19"/>
  <c r="H694" i="19"/>
  <c r="D694" i="19"/>
  <c r="C694" i="19"/>
  <c r="Q693" i="19"/>
  <c r="O693" i="19"/>
  <c r="P693" i="19" s="1"/>
  <c r="N693" i="19"/>
  <c r="K693" i="19"/>
  <c r="J693" i="19"/>
  <c r="I693" i="19"/>
  <c r="H693" i="19"/>
  <c r="D693" i="19"/>
  <c r="C693" i="19"/>
  <c r="Q692" i="19"/>
  <c r="O692" i="19"/>
  <c r="P692" i="19" s="1"/>
  <c r="N692" i="19"/>
  <c r="K692" i="19"/>
  <c r="J692" i="19"/>
  <c r="I692" i="19"/>
  <c r="H692" i="19"/>
  <c r="D692" i="19"/>
  <c r="C692" i="19"/>
  <c r="Q691" i="19"/>
  <c r="O691" i="19"/>
  <c r="P691" i="19" s="1"/>
  <c r="N691" i="19"/>
  <c r="K691" i="19"/>
  <c r="J691" i="19"/>
  <c r="I691" i="19"/>
  <c r="H691" i="19"/>
  <c r="D691" i="19"/>
  <c r="C691" i="19"/>
  <c r="Q690" i="19"/>
  <c r="O690" i="19"/>
  <c r="P690" i="19" s="1"/>
  <c r="N690" i="19"/>
  <c r="K690" i="19"/>
  <c r="J690" i="19"/>
  <c r="I690" i="19"/>
  <c r="H690" i="19"/>
  <c r="D690" i="19"/>
  <c r="C690" i="19"/>
  <c r="Q689" i="19"/>
  <c r="O689" i="19"/>
  <c r="P689" i="19" s="1"/>
  <c r="N689" i="19"/>
  <c r="K689" i="19"/>
  <c r="J689" i="19"/>
  <c r="I689" i="19"/>
  <c r="H689" i="19"/>
  <c r="D689" i="19"/>
  <c r="C689" i="19"/>
  <c r="Q688" i="19"/>
  <c r="O688" i="19"/>
  <c r="P688" i="19" s="1"/>
  <c r="N688" i="19"/>
  <c r="K688" i="19"/>
  <c r="J688" i="19"/>
  <c r="I688" i="19"/>
  <c r="H688" i="19"/>
  <c r="D688" i="19"/>
  <c r="C688" i="19"/>
  <c r="Q687" i="19"/>
  <c r="O687" i="19"/>
  <c r="P687" i="19" s="1"/>
  <c r="N687" i="19"/>
  <c r="K687" i="19"/>
  <c r="J687" i="19"/>
  <c r="I687" i="19"/>
  <c r="H687" i="19"/>
  <c r="D687" i="19"/>
  <c r="C687" i="19"/>
  <c r="Q686" i="19"/>
  <c r="O686" i="19"/>
  <c r="P686" i="19" s="1"/>
  <c r="N686" i="19"/>
  <c r="K686" i="19"/>
  <c r="J686" i="19"/>
  <c r="I686" i="19"/>
  <c r="H686" i="19"/>
  <c r="D686" i="19"/>
  <c r="C686" i="19"/>
  <c r="Q685" i="19"/>
  <c r="O685" i="19"/>
  <c r="P685" i="19" s="1"/>
  <c r="N685" i="19"/>
  <c r="K685" i="19"/>
  <c r="J685" i="19"/>
  <c r="I685" i="19"/>
  <c r="H685" i="19"/>
  <c r="D685" i="19"/>
  <c r="C685" i="19"/>
  <c r="Q684" i="19"/>
  <c r="O684" i="19"/>
  <c r="P684" i="19" s="1"/>
  <c r="N684" i="19"/>
  <c r="K684" i="19"/>
  <c r="J684" i="19"/>
  <c r="I684" i="19"/>
  <c r="H684" i="19"/>
  <c r="D684" i="19"/>
  <c r="C684" i="19"/>
  <c r="Q683" i="19"/>
  <c r="O683" i="19"/>
  <c r="P683" i="19" s="1"/>
  <c r="N683" i="19"/>
  <c r="K683" i="19"/>
  <c r="J683" i="19"/>
  <c r="I683" i="19"/>
  <c r="H683" i="19"/>
  <c r="D683" i="19"/>
  <c r="C683" i="19"/>
  <c r="Q682" i="19"/>
  <c r="O682" i="19"/>
  <c r="P682" i="19" s="1"/>
  <c r="N682" i="19"/>
  <c r="K682" i="19"/>
  <c r="J682" i="19"/>
  <c r="I682" i="19"/>
  <c r="H682" i="19"/>
  <c r="D682" i="19"/>
  <c r="C682" i="19"/>
  <c r="Q681" i="19"/>
  <c r="O681" i="19"/>
  <c r="P681" i="19" s="1"/>
  <c r="N681" i="19"/>
  <c r="K681" i="19"/>
  <c r="J681" i="19"/>
  <c r="I681" i="19"/>
  <c r="H681" i="19"/>
  <c r="D681" i="19"/>
  <c r="C681" i="19"/>
  <c r="Q680" i="19"/>
  <c r="O680" i="19"/>
  <c r="P680" i="19" s="1"/>
  <c r="N680" i="19"/>
  <c r="K680" i="19"/>
  <c r="J680" i="19"/>
  <c r="I680" i="19"/>
  <c r="H680" i="19"/>
  <c r="D680" i="19"/>
  <c r="C680" i="19"/>
  <c r="Q679" i="19"/>
  <c r="O679" i="19"/>
  <c r="P679" i="19" s="1"/>
  <c r="N679" i="19"/>
  <c r="K679" i="19"/>
  <c r="J679" i="19"/>
  <c r="I679" i="19"/>
  <c r="H679" i="19"/>
  <c r="D679" i="19"/>
  <c r="C679" i="19"/>
  <c r="Q678" i="19"/>
  <c r="O678" i="19"/>
  <c r="P678" i="19" s="1"/>
  <c r="N678" i="19"/>
  <c r="K678" i="19"/>
  <c r="J678" i="19"/>
  <c r="I678" i="19"/>
  <c r="H678" i="19"/>
  <c r="D678" i="19"/>
  <c r="C678" i="19"/>
  <c r="Q677" i="19"/>
  <c r="O677" i="19"/>
  <c r="P677" i="19" s="1"/>
  <c r="N677" i="19"/>
  <c r="K677" i="19"/>
  <c r="J677" i="19"/>
  <c r="I677" i="19"/>
  <c r="H677" i="19"/>
  <c r="D677" i="19"/>
  <c r="C677" i="19"/>
  <c r="Q676" i="19"/>
  <c r="O676" i="19"/>
  <c r="P676" i="19" s="1"/>
  <c r="N676" i="19"/>
  <c r="K676" i="19"/>
  <c r="J676" i="19"/>
  <c r="I676" i="19"/>
  <c r="H676" i="19"/>
  <c r="D676" i="19"/>
  <c r="C676" i="19"/>
  <c r="Q675" i="19"/>
  <c r="O675" i="19"/>
  <c r="P675" i="19" s="1"/>
  <c r="N675" i="19"/>
  <c r="K675" i="19"/>
  <c r="J675" i="19"/>
  <c r="I675" i="19"/>
  <c r="H675" i="19"/>
  <c r="D675" i="19"/>
  <c r="C675" i="19"/>
  <c r="Q674" i="19"/>
  <c r="O674" i="19"/>
  <c r="P674" i="19" s="1"/>
  <c r="N674" i="19"/>
  <c r="K674" i="19"/>
  <c r="J674" i="19"/>
  <c r="I674" i="19"/>
  <c r="H674" i="19"/>
  <c r="D674" i="19"/>
  <c r="C674" i="19"/>
  <c r="Q673" i="19"/>
  <c r="O673" i="19"/>
  <c r="P673" i="19" s="1"/>
  <c r="N673" i="19"/>
  <c r="K673" i="19"/>
  <c r="J673" i="19"/>
  <c r="I673" i="19"/>
  <c r="H673" i="19"/>
  <c r="D673" i="19"/>
  <c r="C673" i="19"/>
  <c r="Q672" i="19"/>
  <c r="O672" i="19"/>
  <c r="P672" i="19" s="1"/>
  <c r="N672" i="19"/>
  <c r="K672" i="19"/>
  <c r="J672" i="19"/>
  <c r="I672" i="19"/>
  <c r="H672" i="19"/>
  <c r="D672" i="19"/>
  <c r="C672" i="19"/>
  <c r="Q671" i="19"/>
  <c r="O671" i="19"/>
  <c r="P671" i="19" s="1"/>
  <c r="N671" i="19"/>
  <c r="K671" i="19"/>
  <c r="J671" i="19"/>
  <c r="I671" i="19"/>
  <c r="H671" i="19"/>
  <c r="D671" i="19"/>
  <c r="C671" i="19"/>
  <c r="Q670" i="19"/>
  <c r="O670" i="19"/>
  <c r="P670" i="19" s="1"/>
  <c r="N670" i="19"/>
  <c r="K670" i="19"/>
  <c r="J670" i="19"/>
  <c r="I670" i="19"/>
  <c r="H670" i="19"/>
  <c r="D670" i="19"/>
  <c r="C670" i="19"/>
  <c r="Q669" i="19"/>
  <c r="O669" i="19"/>
  <c r="P669" i="19" s="1"/>
  <c r="N669" i="19"/>
  <c r="K669" i="19"/>
  <c r="J669" i="19"/>
  <c r="I669" i="19"/>
  <c r="H669" i="19"/>
  <c r="D669" i="19"/>
  <c r="C669" i="19"/>
  <c r="Q668" i="19"/>
  <c r="O668" i="19"/>
  <c r="P668" i="19" s="1"/>
  <c r="N668" i="19"/>
  <c r="K668" i="19"/>
  <c r="J668" i="19"/>
  <c r="I668" i="19"/>
  <c r="H668" i="19"/>
  <c r="D668" i="19"/>
  <c r="C668" i="19"/>
  <c r="Q667" i="19"/>
  <c r="O667" i="19"/>
  <c r="P667" i="19" s="1"/>
  <c r="N667" i="19"/>
  <c r="K667" i="19"/>
  <c r="J667" i="19"/>
  <c r="I667" i="19"/>
  <c r="H667" i="19"/>
  <c r="D667" i="19"/>
  <c r="C667" i="19"/>
  <c r="Q666" i="19"/>
  <c r="O666" i="19"/>
  <c r="P666" i="19" s="1"/>
  <c r="N666" i="19"/>
  <c r="K666" i="19"/>
  <c r="J666" i="19"/>
  <c r="I666" i="19"/>
  <c r="H666" i="19"/>
  <c r="D666" i="19"/>
  <c r="C666" i="19"/>
  <c r="Q665" i="19"/>
  <c r="O665" i="19"/>
  <c r="P665" i="19" s="1"/>
  <c r="N665" i="19"/>
  <c r="K665" i="19"/>
  <c r="J665" i="19"/>
  <c r="I665" i="19"/>
  <c r="H665" i="19"/>
  <c r="D665" i="19"/>
  <c r="C665" i="19"/>
  <c r="Q664" i="19"/>
  <c r="O664" i="19"/>
  <c r="P664" i="19" s="1"/>
  <c r="N664" i="19"/>
  <c r="K664" i="19"/>
  <c r="J664" i="19"/>
  <c r="I664" i="19"/>
  <c r="H664" i="19"/>
  <c r="D664" i="19"/>
  <c r="C664" i="19"/>
  <c r="Q663" i="19"/>
  <c r="O663" i="19"/>
  <c r="P663" i="19" s="1"/>
  <c r="N663" i="19"/>
  <c r="K663" i="19"/>
  <c r="J663" i="19"/>
  <c r="I663" i="19"/>
  <c r="H663" i="19"/>
  <c r="D663" i="19"/>
  <c r="C663" i="19"/>
  <c r="Q662" i="19"/>
  <c r="O662" i="19"/>
  <c r="P662" i="19" s="1"/>
  <c r="N662" i="19"/>
  <c r="K662" i="19"/>
  <c r="J662" i="19"/>
  <c r="I662" i="19"/>
  <c r="H662" i="19"/>
  <c r="D662" i="19"/>
  <c r="C662" i="19"/>
  <c r="Q661" i="19"/>
  <c r="O661" i="19"/>
  <c r="P661" i="19" s="1"/>
  <c r="N661" i="19"/>
  <c r="K661" i="19"/>
  <c r="J661" i="19"/>
  <c r="I661" i="19"/>
  <c r="H661" i="19"/>
  <c r="D661" i="19"/>
  <c r="C661" i="19"/>
  <c r="Q660" i="19"/>
  <c r="O660" i="19"/>
  <c r="P660" i="19" s="1"/>
  <c r="N660" i="19"/>
  <c r="K660" i="19"/>
  <c r="J660" i="19"/>
  <c r="I660" i="19"/>
  <c r="H660" i="19"/>
  <c r="D660" i="19"/>
  <c r="C660" i="19"/>
  <c r="Q659" i="19"/>
  <c r="O659" i="19"/>
  <c r="P659" i="19" s="1"/>
  <c r="N659" i="19"/>
  <c r="K659" i="19"/>
  <c r="J659" i="19"/>
  <c r="I659" i="19"/>
  <c r="H659" i="19"/>
  <c r="D659" i="19"/>
  <c r="C659" i="19"/>
  <c r="Q658" i="19"/>
  <c r="O658" i="19"/>
  <c r="P658" i="19" s="1"/>
  <c r="N658" i="19"/>
  <c r="K658" i="19"/>
  <c r="J658" i="19"/>
  <c r="I658" i="19"/>
  <c r="H658" i="19"/>
  <c r="D658" i="19"/>
  <c r="C658" i="19"/>
  <c r="Q657" i="19"/>
  <c r="O657" i="19"/>
  <c r="P657" i="19" s="1"/>
  <c r="N657" i="19"/>
  <c r="K657" i="19"/>
  <c r="J657" i="19"/>
  <c r="I657" i="19"/>
  <c r="H657" i="19"/>
  <c r="D657" i="19"/>
  <c r="C657" i="19"/>
  <c r="Q656" i="19"/>
  <c r="O656" i="19"/>
  <c r="P656" i="19" s="1"/>
  <c r="N656" i="19"/>
  <c r="K656" i="19"/>
  <c r="J656" i="19"/>
  <c r="I656" i="19"/>
  <c r="H656" i="19"/>
  <c r="D656" i="19"/>
  <c r="C656" i="19"/>
  <c r="Q655" i="19"/>
  <c r="O655" i="19"/>
  <c r="P655" i="19" s="1"/>
  <c r="N655" i="19"/>
  <c r="K655" i="19"/>
  <c r="J655" i="19"/>
  <c r="I655" i="19"/>
  <c r="H655" i="19"/>
  <c r="D655" i="19"/>
  <c r="C655" i="19"/>
  <c r="Q654" i="19"/>
  <c r="O654" i="19"/>
  <c r="P654" i="19" s="1"/>
  <c r="N654" i="19"/>
  <c r="K654" i="19"/>
  <c r="J654" i="19"/>
  <c r="I654" i="19"/>
  <c r="H654" i="19"/>
  <c r="D654" i="19"/>
  <c r="C654" i="19"/>
  <c r="Q653" i="19"/>
  <c r="O653" i="19"/>
  <c r="P653" i="19" s="1"/>
  <c r="N653" i="19"/>
  <c r="K653" i="19"/>
  <c r="J653" i="19"/>
  <c r="I653" i="19"/>
  <c r="H653" i="19"/>
  <c r="D653" i="19"/>
  <c r="C653" i="19"/>
  <c r="Q652" i="19"/>
  <c r="O652" i="19"/>
  <c r="P652" i="19" s="1"/>
  <c r="N652" i="19"/>
  <c r="K652" i="19"/>
  <c r="J652" i="19"/>
  <c r="I652" i="19"/>
  <c r="H652" i="19"/>
  <c r="D652" i="19"/>
  <c r="C652" i="19"/>
  <c r="Q651" i="19"/>
  <c r="O651" i="19"/>
  <c r="P651" i="19" s="1"/>
  <c r="N651" i="19"/>
  <c r="K651" i="19"/>
  <c r="J651" i="19"/>
  <c r="I651" i="19"/>
  <c r="H651" i="19"/>
  <c r="D651" i="19"/>
  <c r="C651" i="19"/>
  <c r="Q650" i="19"/>
  <c r="O650" i="19"/>
  <c r="P650" i="19" s="1"/>
  <c r="N650" i="19"/>
  <c r="K650" i="19"/>
  <c r="J650" i="19"/>
  <c r="I650" i="19"/>
  <c r="H650" i="19"/>
  <c r="D650" i="19"/>
  <c r="C650" i="19"/>
  <c r="Q649" i="19"/>
  <c r="O649" i="19"/>
  <c r="P649" i="19" s="1"/>
  <c r="N649" i="19"/>
  <c r="K649" i="19"/>
  <c r="J649" i="19"/>
  <c r="I649" i="19"/>
  <c r="H649" i="19"/>
  <c r="D649" i="19"/>
  <c r="C649" i="19"/>
  <c r="Q648" i="19"/>
  <c r="O648" i="19"/>
  <c r="P648" i="19" s="1"/>
  <c r="N648" i="19"/>
  <c r="K648" i="19"/>
  <c r="J648" i="19"/>
  <c r="I648" i="19"/>
  <c r="H648" i="19"/>
  <c r="D648" i="19"/>
  <c r="C648" i="19"/>
  <c r="Q647" i="19"/>
  <c r="O647" i="19"/>
  <c r="P647" i="19" s="1"/>
  <c r="N647" i="19"/>
  <c r="K647" i="19"/>
  <c r="J647" i="19"/>
  <c r="I647" i="19"/>
  <c r="H647" i="19"/>
  <c r="D647" i="19"/>
  <c r="C647" i="19"/>
  <c r="Q646" i="19"/>
  <c r="O646" i="19"/>
  <c r="P646" i="19" s="1"/>
  <c r="N646" i="19"/>
  <c r="K646" i="19"/>
  <c r="J646" i="19"/>
  <c r="I646" i="19"/>
  <c r="H646" i="19"/>
  <c r="D646" i="19"/>
  <c r="C646" i="19"/>
  <c r="Q645" i="19"/>
  <c r="O645" i="19"/>
  <c r="P645" i="19" s="1"/>
  <c r="N645" i="19"/>
  <c r="K645" i="19"/>
  <c r="J645" i="19"/>
  <c r="I645" i="19"/>
  <c r="H645" i="19"/>
  <c r="D645" i="19"/>
  <c r="C645" i="19"/>
  <c r="Q644" i="19"/>
  <c r="O644" i="19"/>
  <c r="P644" i="19" s="1"/>
  <c r="N644" i="19"/>
  <c r="K644" i="19"/>
  <c r="J644" i="19"/>
  <c r="I644" i="19"/>
  <c r="H644" i="19"/>
  <c r="D644" i="19"/>
  <c r="C644" i="19"/>
  <c r="Q643" i="19"/>
  <c r="O643" i="19"/>
  <c r="P643" i="19" s="1"/>
  <c r="N643" i="19"/>
  <c r="K643" i="19"/>
  <c r="J643" i="19"/>
  <c r="I643" i="19"/>
  <c r="H643" i="19"/>
  <c r="D643" i="19"/>
  <c r="C643" i="19"/>
  <c r="Q642" i="19"/>
  <c r="O642" i="19"/>
  <c r="P642" i="19" s="1"/>
  <c r="N642" i="19"/>
  <c r="K642" i="19"/>
  <c r="J642" i="19"/>
  <c r="I642" i="19"/>
  <c r="H642" i="19"/>
  <c r="D642" i="19"/>
  <c r="C642" i="19"/>
  <c r="Q641" i="19"/>
  <c r="O641" i="19"/>
  <c r="P641" i="19" s="1"/>
  <c r="N641" i="19"/>
  <c r="K641" i="19"/>
  <c r="J641" i="19"/>
  <c r="I641" i="19"/>
  <c r="H641" i="19"/>
  <c r="D641" i="19"/>
  <c r="C641" i="19"/>
  <c r="Q640" i="19"/>
  <c r="O640" i="19"/>
  <c r="P640" i="19" s="1"/>
  <c r="N640" i="19"/>
  <c r="K640" i="19"/>
  <c r="J640" i="19"/>
  <c r="I640" i="19"/>
  <c r="H640" i="19"/>
  <c r="D640" i="19"/>
  <c r="C640" i="19"/>
  <c r="Q639" i="19"/>
  <c r="O639" i="19"/>
  <c r="P639" i="19" s="1"/>
  <c r="N639" i="19"/>
  <c r="K639" i="19"/>
  <c r="J639" i="19"/>
  <c r="I639" i="19"/>
  <c r="H639" i="19"/>
  <c r="D639" i="19"/>
  <c r="C639" i="19"/>
  <c r="Q638" i="19"/>
  <c r="O638" i="19"/>
  <c r="P638" i="19" s="1"/>
  <c r="N638" i="19"/>
  <c r="K638" i="19"/>
  <c r="J638" i="19"/>
  <c r="I638" i="19"/>
  <c r="H638" i="19"/>
  <c r="D638" i="19"/>
  <c r="C638" i="19"/>
  <c r="Q637" i="19"/>
  <c r="O637" i="19"/>
  <c r="P637" i="19" s="1"/>
  <c r="N637" i="19"/>
  <c r="K637" i="19"/>
  <c r="J637" i="19"/>
  <c r="I637" i="19"/>
  <c r="H637" i="19"/>
  <c r="D637" i="19"/>
  <c r="C637" i="19"/>
  <c r="Q636" i="19"/>
  <c r="O636" i="19"/>
  <c r="P636" i="19" s="1"/>
  <c r="N636" i="19"/>
  <c r="K636" i="19"/>
  <c r="J636" i="19"/>
  <c r="I636" i="19"/>
  <c r="H636" i="19"/>
  <c r="D636" i="19"/>
  <c r="C636" i="19"/>
  <c r="Q635" i="19"/>
  <c r="O635" i="19"/>
  <c r="P635" i="19" s="1"/>
  <c r="N635" i="19"/>
  <c r="K635" i="19"/>
  <c r="J635" i="19"/>
  <c r="I635" i="19"/>
  <c r="H635" i="19"/>
  <c r="D635" i="19"/>
  <c r="C635" i="19"/>
  <c r="Q634" i="19"/>
  <c r="O634" i="19"/>
  <c r="P634" i="19" s="1"/>
  <c r="N634" i="19"/>
  <c r="K634" i="19"/>
  <c r="J634" i="19"/>
  <c r="I634" i="19"/>
  <c r="H634" i="19"/>
  <c r="D634" i="19"/>
  <c r="C634" i="19"/>
  <c r="Q633" i="19"/>
  <c r="O633" i="19"/>
  <c r="P633" i="19" s="1"/>
  <c r="N633" i="19"/>
  <c r="K633" i="19"/>
  <c r="J633" i="19"/>
  <c r="I633" i="19"/>
  <c r="H633" i="19"/>
  <c r="D633" i="19"/>
  <c r="C633" i="19"/>
  <c r="Q632" i="19"/>
  <c r="O632" i="19"/>
  <c r="P632" i="19" s="1"/>
  <c r="N632" i="19"/>
  <c r="K632" i="19"/>
  <c r="J632" i="19"/>
  <c r="I632" i="19"/>
  <c r="H632" i="19"/>
  <c r="D632" i="19"/>
  <c r="C632" i="19"/>
  <c r="Q631" i="19"/>
  <c r="O631" i="19"/>
  <c r="P631" i="19" s="1"/>
  <c r="N631" i="19"/>
  <c r="K631" i="19"/>
  <c r="J631" i="19"/>
  <c r="I631" i="19"/>
  <c r="H631" i="19"/>
  <c r="D631" i="19"/>
  <c r="C631" i="19"/>
  <c r="Q630" i="19"/>
  <c r="O630" i="19"/>
  <c r="P630" i="19" s="1"/>
  <c r="N630" i="19"/>
  <c r="K630" i="19"/>
  <c r="J630" i="19"/>
  <c r="I630" i="19"/>
  <c r="H630" i="19"/>
  <c r="D630" i="19"/>
  <c r="C630" i="19"/>
  <c r="Q629" i="19"/>
  <c r="O629" i="19"/>
  <c r="P629" i="19" s="1"/>
  <c r="N629" i="19"/>
  <c r="K629" i="19"/>
  <c r="J629" i="19"/>
  <c r="I629" i="19"/>
  <c r="H629" i="19"/>
  <c r="D629" i="19"/>
  <c r="C629" i="19"/>
  <c r="Q628" i="19"/>
  <c r="O628" i="19"/>
  <c r="P628" i="19" s="1"/>
  <c r="N628" i="19"/>
  <c r="K628" i="19"/>
  <c r="J628" i="19"/>
  <c r="I628" i="19"/>
  <c r="H628" i="19"/>
  <c r="D628" i="19"/>
  <c r="C628" i="19"/>
  <c r="Q627" i="19"/>
  <c r="O627" i="19"/>
  <c r="P627" i="19" s="1"/>
  <c r="N627" i="19"/>
  <c r="K627" i="19"/>
  <c r="J627" i="19"/>
  <c r="I627" i="19"/>
  <c r="H627" i="19"/>
  <c r="D627" i="19"/>
  <c r="C627" i="19"/>
  <c r="Q626" i="19"/>
  <c r="O626" i="19"/>
  <c r="P626" i="19" s="1"/>
  <c r="N626" i="19"/>
  <c r="K626" i="19"/>
  <c r="J626" i="19"/>
  <c r="I626" i="19"/>
  <c r="H626" i="19"/>
  <c r="D626" i="19"/>
  <c r="C626" i="19"/>
  <c r="Q625" i="19"/>
  <c r="O625" i="19"/>
  <c r="P625" i="19" s="1"/>
  <c r="N625" i="19"/>
  <c r="K625" i="19"/>
  <c r="J625" i="19"/>
  <c r="I625" i="19"/>
  <c r="H625" i="19"/>
  <c r="D625" i="19"/>
  <c r="C625" i="19"/>
  <c r="Q624" i="19"/>
  <c r="O624" i="19"/>
  <c r="P624" i="19" s="1"/>
  <c r="N624" i="19"/>
  <c r="K624" i="19"/>
  <c r="J624" i="19"/>
  <c r="I624" i="19"/>
  <c r="H624" i="19"/>
  <c r="D624" i="19"/>
  <c r="C624" i="19"/>
  <c r="Q623" i="19"/>
  <c r="O623" i="19"/>
  <c r="P623" i="19" s="1"/>
  <c r="N623" i="19"/>
  <c r="K623" i="19"/>
  <c r="J623" i="19"/>
  <c r="I623" i="19"/>
  <c r="H623" i="19"/>
  <c r="D623" i="19"/>
  <c r="C623" i="19"/>
  <c r="Q622" i="19"/>
  <c r="O622" i="19"/>
  <c r="P622" i="19" s="1"/>
  <c r="N622" i="19"/>
  <c r="K622" i="19"/>
  <c r="J622" i="19"/>
  <c r="I622" i="19"/>
  <c r="H622" i="19"/>
  <c r="D622" i="19"/>
  <c r="C622" i="19"/>
  <c r="Q621" i="19"/>
  <c r="O621" i="19"/>
  <c r="P621" i="19" s="1"/>
  <c r="N621" i="19"/>
  <c r="K621" i="19"/>
  <c r="J621" i="19"/>
  <c r="I621" i="19"/>
  <c r="H621" i="19"/>
  <c r="D621" i="19"/>
  <c r="C621" i="19"/>
  <c r="Q620" i="19"/>
  <c r="O620" i="19"/>
  <c r="P620" i="19" s="1"/>
  <c r="N620" i="19"/>
  <c r="K620" i="19"/>
  <c r="J620" i="19"/>
  <c r="I620" i="19"/>
  <c r="H620" i="19"/>
  <c r="D620" i="19"/>
  <c r="C620" i="19"/>
  <c r="Q619" i="19"/>
  <c r="O619" i="19"/>
  <c r="P619" i="19" s="1"/>
  <c r="N619" i="19"/>
  <c r="K619" i="19"/>
  <c r="J619" i="19"/>
  <c r="I619" i="19"/>
  <c r="H619" i="19"/>
  <c r="D619" i="19"/>
  <c r="C619" i="19"/>
  <c r="Q618" i="19"/>
  <c r="O618" i="19"/>
  <c r="P618" i="19" s="1"/>
  <c r="N618" i="19"/>
  <c r="K618" i="19"/>
  <c r="J618" i="19"/>
  <c r="I618" i="19"/>
  <c r="H618" i="19"/>
  <c r="D618" i="19"/>
  <c r="C618" i="19"/>
  <c r="Q617" i="19"/>
  <c r="O617" i="19"/>
  <c r="P617" i="19" s="1"/>
  <c r="N617" i="19"/>
  <c r="K617" i="19"/>
  <c r="J617" i="19"/>
  <c r="I617" i="19"/>
  <c r="H617" i="19"/>
  <c r="D617" i="19"/>
  <c r="C617" i="19"/>
  <c r="Q616" i="19"/>
  <c r="O616" i="19"/>
  <c r="P616" i="19" s="1"/>
  <c r="N616" i="19"/>
  <c r="K616" i="19"/>
  <c r="J616" i="19"/>
  <c r="I616" i="19"/>
  <c r="H616" i="19"/>
  <c r="D616" i="19"/>
  <c r="C616" i="19"/>
  <c r="Q615" i="19"/>
  <c r="O615" i="19"/>
  <c r="P615" i="19" s="1"/>
  <c r="N615" i="19"/>
  <c r="K615" i="19"/>
  <c r="J615" i="19"/>
  <c r="I615" i="19"/>
  <c r="H615" i="19"/>
  <c r="D615" i="19"/>
  <c r="C615" i="19"/>
  <c r="Q614" i="19"/>
  <c r="O614" i="19"/>
  <c r="P614" i="19" s="1"/>
  <c r="N614" i="19"/>
  <c r="K614" i="19"/>
  <c r="J614" i="19"/>
  <c r="I614" i="19"/>
  <c r="H614" i="19"/>
  <c r="D614" i="19"/>
  <c r="C614" i="19"/>
  <c r="Q613" i="19"/>
  <c r="O613" i="19"/>
  <c r="P613" i="19" s="1"/>
  <c r="N613" i="19"/>
  <c r="K613" i="19"/>
  <c r="J613" i="19"/>
  <c r="I613" i="19"/>
  <c r="H613" i="19"/>
  <c r="D613" i="19"/>
  <c r="C613" i="19"/>
  <c r="Q612" i="19"/>
  <c r="O612" i="19"/>
  <c r="P612" i="19" s="1"/>
  <c r="N612" i="19"/>
  <c r="K612" i="19"/>
  <c r="J612" i="19"/>
  <c r="I612" i="19"/>
  <c r="H612" i="19"/>
  <c r="D612" i="19"/>
  <c r="C612" i="19"/>
  <c r="Q611" i="19"/>
  <c r="O611" i="19"/>
  <c r="P611" i="19" s="1"/>
  <c r="N611" i="19"/>
  <c r="K611" i="19"/>
  <c r="J611" i="19"/>
  <c r="I611" i="19"/>
  <c r="H611" i="19"/>
  <c r="D611" i="19"/>
  <c r="C611" i="19"/>
  <c r="Q610" i="19"/>
  <c r="O610" i="19"/>
  <c r="P610" i="19" s="1"/>
  <c r="N610" i="19"/>
  <c r="K610" i="19"/>
  <c r="J610" i="19"/>
  <c r="I610" i="19"/>
  <c r="H610" i="19"/>
  <c r="D610" i="19"/>
  <c r="C610" i="19"/>
  <c r="Q609" i="19"/>
  <c r="O609" i="19"/>
  <c r="P609" i="19" s="1"/>
  <c r="N609" i="19"/>
  <c r="K609" i="19"/>
  <c r="J609" i="19"/>
  <c r="I609" i="19"/>
  <c r="H609" i="19"/>
  <c r="D609" i="19"/>
  <c r="C609" i="19"/>
  <c r="Q608" i="19"/>
  <c r="O608" i="19"/>
  <c r="P608" i="19" s="1"/>
  <c r="N608" i="19"/>
  <c r="K608" i="19"/>
  <c r="J608" i="19"/>
  <c r="I608" i="19"/>
  <c r="H608" i="19"/>
  <c r="D608" i="19"/>
  <c r="C608" i="19"/>
  <c r="Q607" i="19"/>
  <c r="O607" i="19"/>
  <c r="P607" i="19" s="1"/>
  <c r="N607" i="19"/>
  <c r="K607" i="19"/>
  <c r="J607" i="19"/>
  <c r="I607" i="19"/>
  <c r="H607" i="19"/>
  <c r="D607" i="19"/>
  <c r="C607" i="19"/>
  <c r="Q606" i="19"/>
  <c r="O606" i="19"/>
  <c r="P606" i="19" s="1"/>
  <c r="N606" i="19"/>
  <c r="K606" i="19"/>
  <c r="J606" i="19"/>
  <c r="I606" i="19"/>
  <c r="H606" i="19"/>
  <c r="D606" i="19"/>
  <c r="C606" i="19"/>
  <c r="Q605" i="19"/>
  <c r="O605" i="19"/>
  <c r="P605" i="19" s="1"/>
  <c r="N605" i="19"/>
  <c r="K605" i="19"/>
  <c r="J605" i="19"/>
  <c r="I605" i="19"/>
  <c r="H605" i="19"/>
  <c r="D605" i="19"/>
  <c r="C605" i="19"/>
  <c r="Q604" i="19"/>
  <c r="O604" i="19"/>
  <c r="P604" i="19" s="1"/>
  <c r="N604" i="19"/>
  <c r="K604" i="19"/>
  <c r="J604" i="19"/>
  <c r="I604" i="19"/>
  <c r="H604" i="19"/>
  <c r="D604" i="19"/>
  <c r="C604" i="19"/>
  <c r="Q603" i="19"/>
  <c r="O603" i="19"/>
  <c r="P603" i="19" s="1"/>
  <c r="N603" i="19"/>
  <c r="K603" i="19"/>
  <c r="J603" i="19"/>
  <c r="I603" i="19"/>
  <c r="H603" i="19"/>
  <c r="D603" i="19"/>
  <c r="C603" i="19"/>
  <c r="Q602" i="19"/>
  <c r="O602" i="19"/>
  <c r="P602" i="19" s="1"/>
  <c r="N602" i="19"/>
  <c r="K602" i="19"/>
  <c r="J602" i="19"/>
  <c r="I602" i="19"/>
  <c r="H602" i="19"/>
  <c r="D602" i="19"/>
  <c r="C602" i="19"/>
  <c r="Q601" i="19"/>
  <c r="O601" i="19"/>
  <c r="P601" i="19" s="1"/>
  <c r="N601" i="19"/>
  <c r="K601" i="19"/>
  <c r="J601" i="19"/>
  <c r="I601" i="19"/>
  <c r="H601" i="19"/>
  <c r="D601" i="19"/>
  <c r="C601" i="19"/>
  <c r="Q600" i="19"/>
  <c r="O600" i="19"/>
  <c r="P600" i="19" s="1"/>
  <c r="N600" i="19"/>
  <c r="K600" i="19"/>
  <c r="J600" i="19"/>
  <c r="I600" i="19"/>
  <c r="H600" i="19"/>
  <c r="D600" i="19"/>
  <c r="C600" i="19"/>
  <c r="Q599" i="19"/>
  <c r="O599" i="19"/>
  <c r="P599" i="19" s="1"/>
  <c r="N599" i="19"/>
  <c r="K599" i="19"/>
  <c r="J599" i="19"/>
  <c r="I599" i="19"/>
  <c r="H599" i="19"/>
  <c r="D599" i="19"/>
  <c r="C599" i="19"/>
  <c r="Q598" i="19"/>
  <c r="O598" i="19"/>
  <c r="P598" i="19" s="1"/>
  <c r="N598" i="19"/>
  <c r="K598" i="19"/>
  <c r="J598" i="19"/>
  <c r="I598" i="19"/>
  <c r="H598" i="19"/>
  <c r="D598" i="19"/>
  <c r="C598" i="19"/>
  <c r="Q597" i="19"/>
  <c r="O597" i="19"/>
  <c r="P597" i="19" s="1"/>
  <c r="N597" i="19"/>
  <c r="K597" i="19"/>
  <c r="J597" i="19"/>
  <c r="I597" i="19"/>
  <c r="H597" i="19"/>
  <c r="D597" i="19"/>
  <c r="C597" i="19"/>
  <c r="Q596" i="19"/>
  <c r="O596" i="19"/>
  <c r="P596" i="19" s="1"/>
  <c r="N596" i="19"/>
  <c r="K596" i="19"/>
  <c r="J596" i="19"/>
  <c r="I596" i="19"/>
  <c r="H596" i="19"/>
  <c r="D596" i="19"/>
  <c r="C596" i="19"/>
  <c r="Q595" i="19"/>
  <c r="O595" i="19"/>
  <c r="P595" i="19" s="1"/>
  <c r="N595" i="19"/>
  <c r="K595" i="19"/>
  <c r="J595" i="19"/>
  <c r="I595" i="19"/>
  <c r="H595" i="19"/>
  <c r="D595" i="19"/>
  <c r="C595" i="19"/>
  <c r="Q594" i="19"/>
  <c r="O594" i="19"/>
  <c r="P594" i="19" s="1"/>
  <c r="N594" i="19"/>
  <c r="K594" i="19"/>
  <c r="J594" i="19"/>
  <c r="I594" i="19"/>
  <c r="H594" i="19"/>
  <c r="D594" i="19"/>
  <c r="C594" i="19"/>
  <c r="Q593" i="19"/>
  <c r="O593" i="19"/>
  <c r="P593" i="19" s="1"/>
  <c r="N593" i="19"/>
  <c r="K593" i="19"/>
  <c r="J593" i="19"/>
  <c r="I593" i="19"/>
  <c r="H593" i="19"/>
  <c r="D593" i="19"/>
  <c r="C593" i="19"/>
  <c r="Q592" i="19"/>
  <c r="O592" i="19"/>
  <c r="P592" i="19" s="1"/>
  <c r="N592" i="19"/>
  <c r="K592" i="19"/>
  <c r="J592" i="19"/>
  <c r="I592" i="19"/>
  <c r="H592" i="19"/>
  <c r="D592" i="19"/>
  <c r="C592" i="19"/>
  <c r="Q591" i="19"/>
  <c r="O591" i="19"/>
  <c r="P591" i="19" s="1"/>
  <c r="N591" i="19"/>
  <c r="K591" i="19"/>
  <c r="J591" i="19"/>
  <c r="I591" i="19"/>
  <c r="H591" i="19"/>
  <c r="D591" i="19"/>
  <c r="C591" i="19"/>
  <c r="Q590" i="19"/>
  <c r="O590" i="19"/>
  <c r="P590" i="19" s="1"/>
  <c r="N590" i="19"/>
  <c r="K590" i="19"/>
  <c r="J590" i="19"/>
  <c r="I590" i="19"/>
  <c r="H590" i="19"/>
  <c r="D590" i="19"/>
  <c r="C590" i="19"/>
  <c r="Q589" i="19"/>
  <c r="O589" i="19"/>
  <c r="P589" i="19" s="1"/>
  <c r="N589" i="19"/>
  <c r="K589" i="19"/>
  <c r="J589" i="19"/>
  <c r="I589" i="19"/>
  <c r="H589" i="19"/>
  <c r="D589" i="19"/>
  <c r="C589" i="19"/>
  <c r="Q588" i="19"/>
  <c r="O588" i="19"/>
  <c r="P588" i="19" s="1"/>
  <c r="N588" i="19"/>
  <c r="K588" i="19"/>
  <c r="J588" i="19"/>
  <c r="I588" i="19"/>
  <c r="H588" i="19"/>
  <c r="D588" i="19"/>
  <c r="C588" i="19"/>
  <c r="Q587" i="19"/>
  <c r="O587" i="19"/>
  <c r="P587" i="19" s="1"/>
  <c r="N587" i="19"/>
  <c r="K587" i="19"/>
  <c r="J587" i="19"/>
  <c r="I587" i="19"/>
  <c r="H587" i="19"/>
  <c r="D587" i="19"/>
  <c r="C587" i="19"/>
  <c r="Q586" i="19"/>
  <c r="O586" i="19"/>
  <c r="P586" i="19" s="1"/>
  <c r="N586" i="19"/>
  <c r="K586" i="19"/>
  <c r="J586" i="19"/>
  <c r="I586" i="19"/>
  <c r="H586" i="19"/>
  <c r="D586" i="19"/>
  <c r="C586" i="19"/>
  <c r="Q585" i="19"/>
  <c r="O585" i="19"/>
  <c r="P585" i="19" s="1"/>
  <c r="N585" i="19"/>
  <c r="K585" i="19"/>
  <c r="J585" i="19"/>
  <c r="I585" i="19"/>
  <c r="H585" i="19"/>
  <c r="D585" i="19"/>
  <c r="C585" i="19"/>
  <c r="Q584" i="19"/>
  <c r="O584" i="19"/>
  <c r="P584" i="19" s="1"/>
  <c r="N584" i="19"/>
  <c r="K584" i="19"/>
  <c r="J584" i="19"/>
  <c r="I584" i="19"/>
  <c r="H584" i="19"/>
  <c r="D584" i="19"/>
  <c r="C584" i="19"/>
  <c r="Q583" i="19"/>
  <c r="O583" i="19"/>
  <c r="P583" i="19" s="1"/>
  <c r="N583" i="19"/>
  <c r="K583" i="19"/>
  <c r="J583" i="19"/>
  <c r="I583" i="19"/>
  <c r="H583" i="19"/>
  <c r="D583" i="19"/>
  <c r="C583" i="19"/>
  <c r="Q582" i="19"/>
  <c r="O582" i="19"/>
  <c r="P582" i="19" s="1"/>
  <c r="N582" i="19"/>
  <c r="K582" i="19"/>
  <c r="J582" i="19"/>
  <c r="I582" i="19"/>
  <c r="H582" i="19"/>
  <c r="D582" i="19"/>
  <c r="C582" i="19"/>
  <c r="Q581" i="19"/>
  <c r="O581" i="19"/>
  <c r="P581" i="19" s="1"/>
  <c r="N581" i="19"/>
  <c r="K581" i="19"/>
  <c r="J581" i="19"/>
  <c r="I581" i="19"/>
  <c r="H581" i="19"/>
  <c r="D581" i="19"/>
  <c r="C581" i="19"/>
  <c r="Q580" i="19"/>
  <c r="O580" i="19"/>
  <c r="P580" i="19" s="1"/>
  <c r="N580" i="19"/>
  <c r="K580" i="19"/>
  <c r="J580" i="19"/>
  <c r="I580" i="19"/>
  <c r="H580" i="19"/>
  <c r="D580" i="19"/>
  <c r="C580" i="19"/>
  <c r="Q579" i="19"/>
  <c r="O579" i="19"/>
  <c r="P579" i="19" s="1"/>
  <c r="N579" i="19"/>
  <c r="K579" i="19"/>
  <c r="J579" i="19"/>
  <c r="I579" i="19"/>
  <c r="H579" i="19"/>
  <c r="D579" i="19"/>
  <c r="C579" i="19"/>
  <c r="Q578" i="19"/>
  <c r="O578" i="19"/>
  <c r="P578" i="19" s="1"/>
  <c r="N578" i="19"/>
  <c r="K578" i="19"/>
  <c r="J578" i="19"/>
  <c r="I578" i="19"/>
  <c r="H578" i="19"/>
  <c r="D578" i="19"/>
  <c r="C578" i="19"/>
  <c r="Q577" i="19"/>
  <c r="O577" i="19"/>
  <c r="P577" i="19" s="1"/>
  <c r="N577" i="19"/>
  <c r="K577" i="19"/>
  <c r="J577" i="19"/>
  <c r="I577" i="19"/>
  <c r="H577" i="19"/>
  <c r="D577" i="19"/>
  <c r="C577" i="19"/>
  <c r="Q576" i="19"/>
  <c r="O576" i="19"/>
  <c r="P576" i="19" s="1"/>
  <c r="N576" i="19"/>
  <c r="K576" i="19"/>
  <c r="J576" i="19"/>
  <c r="I576" i="19"/>
  <c r="H576" i="19"/>
  <c r="D576" i="19"/>
  <c r="C576" i="19"/>
  <c r="Q575" i="19"/>
  <c r="O575" i="19"/>
  <c r="P575" i="19" s="1"/>
  <c r="N575" i="19"/>
  <c r="K575" i="19"/>
  <c r="J575" i="19"/>
  <c r="I575" i="19"/>
  <c r="H575" i="19"/>
  <c r="D575" i="19"/>
  <c r="C575" i="19"/>
  <c r="Q574" i="19"/>
  <c r="O574" i="19"/>
  <c r="P574" i="19" s="1"/>
  <c r="N574" i="19"/>
  <c r="K574" i="19"/>
  <c r="J574" i="19"/>
  <c r="I574" i="19"/>
  <c r="H574" i="19"/>
  <c r="D574" i="19"/>
  <c r="C574" i="19"/>
  <c r="Q573" i="19"/>
  <c r="O573" i="19"/>
  <c r="P573" i="19" s="1"/>
  <c r="N573" i="19"/>
  <c r="K573" i="19"/>
  <c r="J573" i="19"/>
  <c r="I573" i="19"/>
  <c r="H573" i="19"/>
  <c r="D573" i="19"/>
  <c r="C573" i="19"/>
  <c r="Q572" i="19"/>
  <c r="O572" i="19"/>
  <c r="P572" i="19" s="1"/>
  <c r="N572" i="19"/>
  <c r="K572" i="19"/>
  <c r="J572" i="19"/>
  <c r="I572" i="19"/>
  <c r="H572" i="19"/>
  <c r="D572" i="19"/>
  <c r="C572" i="19"/>
  <c r="Q571" i="19"/>
  <c r="O571" i="19"/>
  <c r="P571" i="19" s="1"/>
  <c r="N571" i="19"/>
  <c r="K571" i="19"/>
  <c r="J571" i="19"/>
  <c r="I571" i="19"/>
  <c r="H571" i="19"/>
  <c r="D571" i="19"/>
  <c r="C571" i="19"/>
  <c r="Q570" i="19"/>
  <c r="O570" i="19"/>
  <c r="P570" i="19" s="1"/>
  <c r="N570" i="19"/>
  <c r="K570" i="19"/>
  <c r="J570" i="19"/>
  <c r="I570" i="19"/>
  <c r="H570" i="19"/>
  <c r="D570" i="19"/>
  <c r="C570" i="19"/>
  <c r="Q569" i="19"/>
  <c r="O569" i="19"/>
  <c r="P569" i="19" s="1"/>
  <c r="N569" i="19"/>
  <c r="K569" i="19"/>
  <c r="J569" i="19"/>
  <c r="I569" i="19"/>
  <c r="H569" i="19"/>
  <c r="D569" i="19"/>
  <c r="C569" i="19"/>
  <c r="Q568" i="19"/>
  <c r="O568" i="19"/>
  <c r="P568" i="19" s="1"/>
  <c r="N568" i="19"/>
  <c r="K568" i="19"/>
  <c r="J568" i="19"/>
  <c r="I568" i="19"/>
  <c r="H568" i="19"/>
  <c r="D568" i="19"/>
  <c r="C568" i="19"/>
  <c r="Q567" i="19"/>
  <c r="O567" i="19"/>
  <c r="P567" i="19" s="1"/>
  <c r="N567" i="19"/>
  <c r="K567" i="19"/>
  <c r="J567" i="19"/>
  <c r="I567" i="19"/>
  <c r="H567" i="19"/>
  <c r="D567" i="19"/>
  <c r="C567" i="19"/>
  <c r="Q566" i="19"/>
  <c r="O566" i="19"/>
  <c r="P566" i="19" s="1"/>
  <c r="N566" i="19"/>
  <c r="K566" i="19"/>
  <c r="J566" i="19"/>
  <c r="I566" i="19"/>
  <c r="H566" i="19"/>
  <c r="D566" i="19"/>
  <c r="C566" i="19"/>
  <c r="Q565" i="19"/>
  <c r="O565" i="19"/>
  <c r="P565" i="19" s="1"/>
  <c r="N565" i="19"/>
  <c r="K565" i="19"/>
  <c r="J565" i="19"/>
  <c r="I565" i="19"/>
  <c r="H565" i="19"/>
  <c r="D565" i="19"/>
  <c r="C565" i="19"/>
  <c r="Q564" i="19"/>
  <c r="O564" i="19"/>
  <c r="P564" i="19" s="1"/>
  <c r="N564" i="19"/>
  <c r="K564" i="19"/>
  <c r="J564" i="19"/>
  <c r="I564" i="19"/>
  <c r="H564" i="19"/>
  <c r="D564" i="19"/>
  <c r="C564" i="19"/>
  <c r="Q563" i="19"/>
  <c r="O563" i="19"/>
  <c r="P563" i="19" s="1"/>
  <c r="N563" i="19"/>
  <c r="K563" i="19"/>
  <c r="J563" i="19"/>
  <c r="I563" i="19"/>
  <c r="H563" i="19"/>
  <c r="D563" i="19"/>
  <c r="C563" i="19"/>
  <c r="Q562" i="19"/>
  <c r="O562" i="19"/>
  <c r="P562" i="19" s="1"/>
  <c r="N562" i="19"/>
  <c r="K562" i="19"/>
  <c r="J562" i="19"/>
  <c r="I562" i="19"/>
  <c r="H562" i="19"/>
  <c r="D562" i="19"/>
  <c r="C562" i="19"/>
  <c r="Q561" i="19"/>
  <c r="O561" i="19"/>
  <c r="P561" i="19" s="1"/>
  <c r="N561" i="19"/>
  <c r="K561" i="19"/>
  <c r="J561" i="19"/>
  <c r="I561" i="19"/>
  <c r="H561" i="19"/>
  <c r="D561" i="19"/>
  <c r="C561" i="19"/>
  <c r="Q560" i="19"/>
  <c r="O560" i="19"/>
  <c r="P560" i="19" s="1"/>
  <c r="N560" i="19"/>
  <c r="K560" i="19"/>
  <c r="J560" i="19"/>
  <c r="I560" i="19"/>
  <c r="H560" i="19"/>
  <c r="D560" i="19"/>
  <c r="C560" i="19"/>
  <c r="Q559" i="19"/>
  <c r="O559" i="19"/>
  <c r="P559" i="19" s="1"/>
  <c r="N559" i="19"/>
  <c r="K559" i="19"/>
  <c r="J559" i="19"/>
  <c r="I559" i="19"/>
  <c r="H559" i="19"/>
  <c r="D559" i="19"/>
  <c r="C559" i="19"/>
  <c r="Q558" i="19"/>
  <c r="O558" i="19"/>
  <c r="P558" i="19" s="1"/>
  <c r="N558" i="19"/>
  <c r="K558" i="19"/>
  <c r="J558" i="19"/>
  <c r="I558" i="19"/>
  <c r="H558" i="19"/>
  <c r="D558" i="19"/>
  <c r="C558" i="19"/>
  <c r="Q557" i="19"/>
  <c r="O557" i="19"/>
  <c r="P557" i="19" s="1"/>
  <c r="N557" i="19"/>
  <c r="K557" i="19"/>
  <c r="J557" i="19"/>
  <c r="I557" i="19"/>
  <c r="H557" i="19"/>
  <c r="D557" i="19"/>
  <c r="C557" i="19"/>
  <c r="Q556" i="19"/>
  <c r="O556" i="19"/>
  <c r="P556" i="19" s="1"/>
  <c r="N556" i="19"/>
  <c r="K556" i="19"/>
  <c r="J556" i="19"/>
  <c r="I556" i="19"/>
  <c r="H556" i="19"/>
  <c r="D556" i="19"/>
  <c r="C556" i="19"/>
  <c r="Q555" i="19"/>
  <c r="O555" i="19"/>
  <c r="P555" i="19" s="1"/>
  <c r="N555" i="19"/>
  <c r="K555" i="19"/>
  <c r="J555" i="19"/>
  <c r="I555" i="19"/>
  <c r="H555" i="19"/>
  <c r="D555" i="19"/>
  <c r="C555" i="19"/>
  <c r="Q554" i="19"/>
  <c r="O554" i="19"/>
  <c r="P554" i="19" s="1"/>
  <c r="N554" i="19"/>
  <c r="K554" i="19"/>
  <c r="J554" i="19"/>
  <c r="I554" i="19"/>
  <c r="H554" i="19"/>
  <c r="D554" i="19"/>
  <c r="C554" i="19"/>
  <c r="Q553" i="19"/>
  <c r="O553" i="19"/>
  <c r="P553" i="19" s="1"/>
  <c r="N553" i="19"/>
  <c r="K553" i="19"/>
  <c r="J553" i="19"/>
  <c r="I553" i="19"/>
  <c r="H553" i="19"/>
  <c r="D553" i="19"/>
  <c r="C553" i="19"/>
  <c r="Q552" i="19"/>
  <c r="O552" i="19"/>
  <c r="P552" i="19" s="1"/>
  <c r="N552" i="19"/>
  <c r="K552" i="19"/>
  <c r="J552" i="19"/>
  <c r="I552" i="19"/>
  <c r="H552" i="19"/>
  <c r="D552" i="19"/>
  <c r="C552" i="19"/>
  <c r="Q551" i="19"/>
  <c r="O551" i="19"/>
  <c r="P551" i="19" s="1"/>
  <c r="N551" i="19"/>
  <c r="K551" i="19"/>
  <c r="J551" i="19"/>
  <c r="I551" i="19"/>
  <c r="H551" i="19"/>
  <c r="D551" i="19"/>
  <c r="C551" i="19"/>
  <c r="Q550" i="19"/>
  <c r="O550" i="19"/>
  <c r="P550" i="19" s="1"/>
  <c r="N550" i="19"/>
  <c r="K550" i="19"/>
  <c r="J550" i="19"/>
  <c r="I550" i="19"/>
  <c r="H550" i="19"/>
  <c r="D550" i="19"/>
  <c r="C550" i="19"/>
  <c r="Q549" i="19"/>
  <c r="O549" i="19"/>
  <c r="P549" i="19" s="1"/>
  <c r="N549" i="19"/>
  <c r="K549" i="19"/>
  <c r="J549" i="19"/>
  <c r="I549" i="19"/>
  <c r="H549" i="19"/>
  <c r="D549" i="19"/>
  <c r="C549" i="19"/>
  <c r="Q548" i="19"/>
  <c r="O548" i="19"/>
  <c r="P548" i="19" s="1"/>
  <c r="N548" i="19"/>
  <c r="K548" i="19"/>
  <c r="J548" i="19"/>
  <c r="I548" i="19"/>
  <c r="H548" i="19"/>
  <c r="D548" i="19"/>
  <c r="C548" i="19"/>
  <c r="Q547" i="19"/>
  <c r="O547" i="19"/>
  <c r="P547" i="19" s="1"/>
  <c r="N547" i="19"/>
  <c r="K547" i="19"/>
  <c r="J547" i="19"/>
  <c r="I547" i="19"/>
  <c r="H547" i="19"/>
  <c r="D547" i="19"/>
  <c r="C547" i="19"/>
  <c r="Q546" i="19"/>
  <c r="O546" i="19"/>
  <c r="P546" i="19" s="1"/>
  <c r="N546" i="19"/>
  <c r="K546" i="19"/>
  <c r="J546" i="19"/>
  <c r="I546" i="19"/>
  <c r="H546" i="19"/>
  <c r="D546" i="19"/>
  <c r="C546" i="19"/>
  <c r="Q545" i="19"/>
  <c r="O545" i="19"/>
  <c r="P545" i="19" s="1"/>
  <c r="N545" i="19"/>
  <c r="K545" i="19"/>
  <c r="J545" i="19"/>
  <c r="I545" i="19"/>
  <c r="H545" i="19"/>
  <c r="D545" i="19"/>
  <c r="C545" i="19"/>
  <c r="Q544" i="19"/>
  <c r="O544" i="19"/>
  <c r="P544" i="19" s="1"/>
  <c r="N544" i="19"/>
  <c r="K544" i="19"/>
  <c r="J544" i="19"/>
  <c r="I544" i="19"/>
  <c r="H544" i="19"/>
  <c r="D544" i="19"/>
  <c r="C544" i="19"/>
  <c r="Q543" i="19"/>
  <c r="O543" i="19"/>
  <c r="P543" i="19" s="1"/>
  <c r="N543" i="19"/>
  <c r="K543" i="19"/>
  <c r="J543" i="19"/>
  <c r="I543" i="19"/>
  <c r="H543" i="19"/>
  <c r="D543" i="19"/>
  <c r="C543" i="19"/>
  <c r="Q542" i="19"/>
  <c r="O542" i="19"/>
  <c r="P542" i="19" s="1"/>
  <c r="N542" i="19"/>
  <c r="K542" i="19"/>
  <c r="J542" i="19"/>
  <c r="I542" i="19"/>
  <c r="H542" i="19"/>
  <c r="D542" i="19"/>
  <c r="C542" i="19"/>
  <c r="Q541" i="19"/>
  <c r="O541" i="19"/>
  <c r="P541" i="19" s="1"/>
  <c r="N541" i="19"/>
  <c r="K541" i="19"/>
  <c r="J541" i="19"/>
  <c r="I541" i="19"/>
  <c r="H541" i="19"/>
  <c r="D541" i="19"/>
  <c r="C541" i="19"/>
  <c r="Q540" i="19"/>
  <c r="O540" i="19"/>
  <c r="P540" i="19" s="1"/>
  <c r="N540" i="19"/>
  <c r="K540" i="19"/>
  <c r="J540" i="19"/>
  <c r="I540" i="19"/>
  <c r="H540" i="19"/>
  <c r="D540" i="19"/>
  <c r="C540" i="19"/>
  <c r="Q539" i="19"/>
  <c r="O539" i="19"/>
  <c r="P539" i="19" s="1"/>
  <c r="N539" i="19"/>
  <c r="K539" i="19"/>
  <c r="J539" i="19"/>
  <c r="I539" i="19"/>
  <c r="H539" i="19"/>
  <c r="D539" i="19"/>
  <c r="C539" i="19"/>
  <c r="Q538" i="19"/>
  <c r="O538" i="19"/>
  <c r="P538" i="19" s="1"/>
  <c r="N538" i="19"/>
  <c r="K538" i="19"/>
  <c r="J538" i="19"/>
  <c r="I538" i="19"/>
  <c r="H538" i="19"/>
  <c r="D538" i="19"/>
  <c r="C538" i="19"/>
  <c r="Q537" i="19"/>
  <c r="O537" i="19"/>
  <c r="P537" i="19" s="1"/>
  <c r="N537" i="19"/>
  <c r="K537" i="19"/>
  <c r="J537" i="19"/>
  <c r="I537" i="19"/>
  <c r="H537" i="19"/>
  <c r="D537" i="19"/>
  <c r="C537" i="19"/>
  <c r="Q536" i="19"/>
  <c r="O536" i="19"/>
  <c r="P536" i="19" s="1"/>
  <c r="N536" i="19"/>
  <c r="K536" i="19"/>
  <c r="J536" i="19"/>
  <c r="I536" i="19"/>
  <c r="H536" i="19"/>
  <c r="D536" i="19"/>
  <c r="C536" i="19"/>
  <c r="Q535" i="19"/>
  <c r="O535" i="19"/>
  <c r="P535" i="19" s="1"/>
  <c r="N535" i="19"/>
  <c r="K535" i="19"/>
  <c r="J535" i="19"/>
  <c r="I535" i="19"/>
  <c r="H535" i="19"/>
  <c r="D535" i="19"/>
  <c r="C535" i="19"/>
  <c r="Q534" i="19"/>
  <c r="O534" i="19"/>
  <c r="P534" i="19" s="1"/>
  <c r="N534" i="19"/>
  <c r="K534" i="19"/>
  <c r="J534" i="19"/>
  <c r="I534" i="19"/>
  <c r="H534" i="19"/>
  <c r="D534" i="19"/>
  <c r="C534" i="19"/>
  <c r="Q533" i="19"/>
  <c r="O533" i="19"/>
  <c r="P533" i="19" s="1"/>
  <c r="N533" i="19"/>
  <c r="K533" i="19"/>
  <c r="J533" i="19"/>
  <c r="I533" i="19"/>
  <c r="H533" i="19"/>
  <c r="D533" i="19"/>
  <c r="C533" i="19"/>
  <c r="Q532" i="19"/>
  <c r="O532" i="19"/>
  <c r="P532" i="19" s="1"/>
  <c r="N532" i="19"/>
  <c r="K532" i="19"/>
  <c r="J532" i="19"/>
  <c r="I532" i="19"/>
  <c r="H532" i="19"/>
  <c r="D532" i="19"/>
  <c r="C532" i="19"/>
  <c r="Q531" i="19"/>
  <c r="O531" i="19"/>
  <c r="P531" i="19" s="1"/>
  <c r="N531" i="19"/>
  <c r="K531" i="19"/>
  <c r="J531" i="19"/>
  <c r="I531" i="19"/>
  <c r="H531" i="19"/>
  <c r="D531" i="19"/>
  <c r="C531" i="19"/>
  <c r="Q530" i="19"/>
  <c r="O530" i="19"/>
  <c r="P530" i="19" s="1"/>
  <c r="N530" i="19"/>
  <c r="K530" i="19"/>
  <c r="J530" i="19"/>
  <c r="I530" i="19"/>
  <c r="H530" i="19"/>
  <c r="D530" i="19"/>
  <c r="C530" i="19"/>
  <c r="Q529" i="19"/>
  <c r="O529" i="19"/>
  <c r="P529" i="19" s="1"/>
  <c r="N529" i="19"/>
  <c r="K529" i="19"/>
  <c r="J529" i="19"/>
  <c r="I529" i="19"/>
  <c r="H529" i="19"/>
  <c r="D529" i="19"/>
  <c r="C529" i="19"/>
  <c r="Q528" i="19"/>
  <c r="O528" i="19"/>
  <c r="P528" i="19" s="1"/>
  <c r="N528" i="19"/>
  <c r="K528" i="19"/>
  <c r="J528" i="19"/>
  <c r="I528" i="19"/>
  <c r="H528" i="19"/>
  <c r="D528" i="19"/>
  <c r="C528" i="19"/>
  <c r="Q527" i="19"/>
  <c r="O527" i="19"/>
  <c r="P527" i="19" s="1"/>
  <c r="N527" i="19"/>
  <c r="K527" i="19"/>
  <c r="J527" i="19"/>
  <c r="I527" i="19"/>
  <c r="H527" i="19"/>
  <c r="D527" i="19"/>
  <c r="C527" i="19"/>
  <c r="Q526" i="19"/>
  <c r="O526" i="19"/>
  <c r="P526" i="19" s="1"/>
  <c r="N526" i="19"/>
  <c r="K526" i="19"/>
  <c r="J526" i="19"/>
  <c r="I526" i="19"/>
  <c r="H526" i="19"/>
  <c r="D526" i="19"/>
  <c r="C526" i="19"/>
  <c r="Q525" i="19"/>
  <c r="O525" i="19"/>
  <c r="P525" i="19" s="1"/>
  <c r="N525" i="19"/>
  <c r="K525" i="19"/>
  <c r="J525" i="19"/>
  <c r="I525" i="19"/>
  <c r="H525" i="19"/>
  <c r="D525" i="19"/>
  <c r="C525" i="19"/>
  <c r="Q524" i="19"/>
  <c r="O524" i="19"/>
  <c r="P524" i="19" s="1"/>
  <c r="N524" i="19"/>
  <c r="K524" i="19"/>
  <c r="J524" i="19"/>
  <c r="I524" i="19"/>
  <c r="H524" i="19"/>
  <c r="D524" i="19"/>
  <c r="C524" i="19"/>
  <c r="Q523" i="19"/>
  <c r="O523" i="19"/>
  <c r="P523" i="19" s="1"/>
  <c r="N523" i="19"/>
  <c r="K523" i="19"/>
  <c r="J523" i="19"/>
  <c r="I523" i="19"/>
  <c r="H523" i="19"/>
  <c r="D523" i="19"/>
  <c r="C523" i="19"/>
  <c r="Q522" i="19"/>
  <c r="O522" i="19"/>
  <c r="P522" i="19" s="1"/>
  <c r="N522" i="19"/>
  <c r="K522" i="19"/>
  <c r="J522" i="19"/>
  <c r="I522" i="19"/>
  <c r="H522" i="19"/>
  <c r="D522" i="19"/>
  <c r="C522" i="19"/>
  <c r="Q521" i="19"/>
  <c r="O521" i="19"/>
  <c r="P521" i="19" s="1"/>
  <c r="N521" i="19"/>
  <c r="K521" i="19"/>
  <c r="J521" i="19"/>
  <c r="I521" i="19"/>
  <c r="H521" i="19"/>
  <c r="D521" i="19"/>
  <c r="C521" i="19"/>
  <c r="Q520" i="19"/>
  <c r="O520" i="19"/>
  <c r="P520" i="19" s="1"/>
  <c r="N520" i="19"/>
  <c r="K520" i="19"/>
  <c r="J520" i="19"/>
  <c r="I520" i="19"/>
  <c r="H520" i="19"/>
  <c r="D520" i="19"/>
  <c r="C520" i="19"/>
  <c r="Q519" i="19"/>
  <c r="O519" i="19"/>
  <c r="P519" i="19" s="1"/>
  <c r="N519" i="19"/>
  <c r="K519" i="19"/>
  <c r="J519" i="19"/>
  <c r="I519" i="19"/>
  <c r="H519" i="19"/>
  <c r="D519" i="19"/>
  <c r="C519" i="19"/>
  <c r="Q518" i="19"/>
  <c r="O518" i="19"/>
  <c r="P518" i="19" s="1"/>
  <c r="N518" i="19"/>
  <c r="K518" i="19"/>
  <c r="J518" i="19"/>
  <c r="I518" i="19"/>
  <c r="H518" i="19"/>
  <c r="D518" i="19"/>
  <c r="C518" i="19"/>
  <c r="Q517" i="19"/>
  <c r="O517" i="19"/>
  <c r="P517" i="19" s="1"/>
  <c r="N517" i="19"/>
  <c r="K517" i="19"/>
  <c r="J517" i="19"/>
  <c r="I517" i="19"/>
  <c r="H517" i="19"/>
  <c r="D517" i="19"/>
  <c r="C517" i="19"/>
  <c r="Q516" i="19"/>
  <c r="O516" i="19"/>
  <c r="P516" i="19" s="1"/>
  <c r="N516" i="19"/>
  <c r="K516" i="19"/>
  <c r="J516" i="19"/>
  <c r="I516" i="19"/>
  <c r="H516" i="19"/>
  <c r="D516" i="19"/>
  <c r="C516" i="19"/>
  <c r="Q515" i="19"/>
  <c r="O515" i="19"/>
  <c r="P515" i="19" s="1"/>
  <c r="N515" i="19"/>
  <c r="K515" i="19"/>
  <c r="J515" i="19"/>
  <c r="I515" i="19"/>
  <c r="H515" i="19"/>
  <c r="D515" i="19"/>
  <c r="C515" i="19"/>
  <c r="Q514" i="19"/>
  <c r="O514" i="19"/>
  <c r="P514" i="19" s="1"/>
  <c r="N514" i="19"/>
  <c r="K514" i="19"/>
  <c r="J514" i="19"/>
  <c r="I514" i="19"/>
  <c r="H514" i="19"/>
  <c r="D514" i="19"/>
  <c r="C514" i="19"/>
  <c r="Q513" i="19"/>
  <c r="O513" i="19"/>
  <c r="P513" i="19" s="1"/>
  <c r="N513" i="19"/>
  <c r="K513" i="19"/>
  <c r="J513" i="19"/>
  <c r="I513" i="19"/>
  <c r="H513" i="19"/>
  <c r="D513" i="19"/>
  <c r="C513" i="19"/>
  <c r="Q512" i="19"/>
  <c r="O512" i="19"/>
  <c r="P512" i="19" s="1"/>
  <c r="N512" i="19"/>
  <c r="K512" i="19"/>
  <c r="J512" i="19"/>
  <c r="I512" i="19"/>
  <c r="H512" i="19"/>
  <c r="D512" i="19"/>
  <c r="C512" i="19"/>
  <c r="Q511" i="19"/>
  <c r="O511" i="19"/>
  <c r="P511" i="19" s="1"/>
  <c r="N511" i="19"/>
  <c r="K511" i="19"/>
  <c r="J511" i="19"/>
  <c r="I511" i="19"/>
  <c r="H511" i="19"/>
  <c r="D511" i="19"/>
  <c r="C511" i="19"/>
  <c r="Q510" i="19"/>
  <c r="O510" i="19"/>
  <c r="P510" i="19" s="1"/>
  <c r="N510" i="19"/>
  <c r="K510" i="19"/>
  <c r="J510" i="19"/>
  <c r="I510" i="19"/>
  <c r="H510" i="19"/>
  <c r="D510" i="19"/>
  <c r="C510" i="19"/>
  <c r="Q509" i="19"/>
  <c r="O509" i="19"/>
  <c r="P509" i="19" s="1"/>
  <c r="N509" i="19"/>
  <c r="K509" i="19"/>
  <c r="J509" i="19"/>
  <c r="I509" i="19"/>
  <c r="H509" i="19"/>
  <c r="D509" i="19"/>
  <c r="C509" i="19"/>
  <c r="Q508" i="19"/>
  <c r="O508" i="19"/>
  <c r="P508" i="19" s="1"/>
  <c r="N508" i="19"/>
  <c r="K508" i="19"/>
  <c r="J508" i="19"/>
  <c r="I508" i="19"/>
  <c r="H508" i="19"/>
  <c r="D508" i="19"/>
  <c r="C508" i="19"/>
  <c r="Q507" i="19"/>
  <c r="O507" i="19"/>
  <c r="P507" i="19" s="1"/>
  <c r="N507" i="19"/>
  <c r="K507" i="19"/>
  <c r="J507" i="19"/>
  <c r="I507" i="19"/>
  <c r="H507" i="19"/>
  <c r="D507" i="19"/>
  <c r="C507" i="19"/>
  <c r="Q506" i="19"/>
  <c r="O506" i="19"/>
  <c r="P506" i="19" s="1"/>
  <c r="N506" i="19"/>
  <c r="K506" i="19"/>
  <c r="J506" i="19"/>
  <c r="I506" i="19"/>
  <c r="H506" i="19"/>
  <c r="D506" i="19"/>
  <c r="C506" i="19"/>
  <c r="Q505" i="19"/>
  <c r="O505" i="19"/>
  <c r="P505" i="19" s="1"/>
  <c r="N505" i="19"/>
  <c r="K505" i="19"/>
  <c r="J505" i="19"/>
  <c r="I505" i="19"/>
  <c r="H505" i="19"/>
  <c r="D505" i="19"/>
  <c r="C505" i="19"/>
  <c r="Q504" i="19"/>
  <c r="O504" i="19"/>
  <c r="P504" i="19" s="1"/>
  <c r="N504" i="19"/>
  <c r="K504" i="19"/>
  <c r="J504" i="19"/>
  <c r="I504" i="19"/>
  <c r="H504" i="19"/>
  <c r="D504" i="19"/>
  <c r="C504" i="19"/>
  <c r="Q503" i="19"/>
  <c r="O503" i="19"/>
  <c r="P503" i="19" s="1"/>
  <c r="N503" i="19"/>
  <c r="K503" i="19"/>
  <c r="J503" i="19"/>
  <c r="I503" i="19"/>
  <c r="H503" i="19"/>
  <c r="D503" i="19"/>
  <c r="C503" i="19"/>
  <c r="Q502" i="19"/>
  <c r="O502" i="19"/>
  <c r="P502" i="19" s="1"/>
  <c r="N502" i="19"/>
  <c r="K502" i="19"/>
  <c r="J502" i="19"/>
  <c r="I502" i="19"/>
  <c r="H502" i="19"/>
  <c r="D502" i="19"/>
  <c r="C502" i="19"/>
  <c r="Q501" i="19"/>
  <c r="O501" i="19"/>
  <c r="P501" i="19" s="1"/>
  <c r="N501" i="19"/>
  <c r="K501" i="19"/>
  <c r="J501" i="19"/>
  <c r="I501" i="19"/>
  <c r="H501" i="19"/>
  <c r="D501" i="19"/>
  <c r="C501" i="19"/>
  <c r="Q500" i="19"/>
  <c r="O500" i="19"/>
  <c r="P500" i="19" s="1"/>
  <c r="N500" i="19"/>
  <c r="K500" i="19"/>
  <c r="J500" i="19"/>
  <c r="I500" i="19"/>
  <c r="H500" i="19"/>
  <c r="D500" i="19"/>
  <c r="C500" i="19"/>
  <c r="Q499" i="19"/>
  <c r="O499" i="19"/>
  <c r="P499" i="19" s="1"/>
  <c r="N499" i="19"/>
  <c r="K499" i="19"/>
  <c r="J499" i="19"/>
  <c r="I499" i="19"/>
  <c r="H499" i="19"/>
  <c r="D499" i="19"/>
  <c r="C499" i="19"/>
  <c r="Q498" i="19"/>
  <c r="O498" i="19"/>
  <c r="P498" i="19" s="1"/>
  <c r="N498" i="19"/>
  <c r="K498" i="19"/>
  <c r="J498" i="19"/>
  <c r="I498" i="19"/>
  <c r="H498" i="19"/>
  <c r="D498" i="19"/>
  <c r="C498" i="19"/>
  <c r="Q497" i="19"/>
  <c r="O497" i="19"/>
  <c r="P497" i="19" s="1"/>
  <c r="N497" i="19"/>
  <c r="K497" i="19"/>
  <c r="J497" i="19"/>
  <c r="I497" i="19"/>
  <c r="H497" i="19"/>
  <c r="D497" i="19"/>
  <c r="C497" i="19"/>
  <c r="Q496" i="19"/>
  <c r="O496" i="19"/>
  <c r="P496" i="19" s="1"/>
  <c r="N496" i="19"/>
  <c r="K496" i="19"/>
  <c r="J496" i="19"/>
  <c r="I496" i="19"/>
  <c r="H496" i="19"/>
  <c r="D496" i="19"/>
  <c r="C496" i="19"/>
  <c r="Q495" i="19"/>
  <c r="O495" i="19"/>
  <c r="P495" i="19" s="1"/>
  <c r="N495" i="19"/>
  <c r="K495" i="19"/>
  <c r="J495" i="19"/>
  <c r="I495" i="19"/>
  <c r="H495" i="19"/>
  <c r="D495" i="19"/>
  <c r="C495" i="19"/>
  <c r="Q494" i="19"/>
  <c r="O494" i="19"/>
  <c r="P494" i="19" s="1"/>
  <c r="N494" i="19"/>
  <c r="K494" i="19"/>
  <c r="J494" i="19"/>
  <c r="I494" i="19"/>
  <c r="H494" i="19"/>
  <c r="D494" i="19"/>
  <c r="C494" i="19"/>
  <c r="Q493" i="19"/>
  <c r="O493" i="19"/>
  <c r="P493" i="19" s="1"/>
  <c r="N493" i="19"/>
  <c r="K493" i="19"/>
  <c r="J493" i="19"/>
  <c r="I493" i="19"/>
  <c r="H493" i="19"/>
  <c r="D493" i="19"/>
  <c r="C493" i="19"/>
  <c r="Q492" i="19"/>
  <c r="O492" i="19"/>
  <c r="P492" i="19" s="1"/>
  <c r="N492" i="19"/>
  <c r="K492" i="19"/>
  <c r="J492" i="19"/>
  <c r="I492" i="19"/>
  <c r="H492" i="19"/>
  <c r="D492" i="19"/>
  <c r="C492" i="19"/>
  <c r="Q491" i="19"/>
  <c r="O491" i="19"/>
  <c r="P491" i="19" s="1"/>
  <c r="N491" i="19"/>
  <c r="K491" i="19"/>
  <c r="J491" i="19"/>
  <c r="I491" i="19"/>
  <c r="H491" i="19"/>
  <c r="D491" i="19"/>
  <c r="C491" i="19"/>
  <c r="Q490" i="19"/>
  <c r="O490" i="19"/>
  <c r="P490" i="19" s="1"/>
  <c r="N490" i="19"/>
  <c r="K490" i="19"/>
  <c r="J490" i="19"/>
  <c r="I490" i="19"/>
  <c r="H490" i="19"/>
  <c r="D490" i="19"/>
  <c r="C490" i="19"/>
  <c r="Q489" i="19"/>
  <c r="O489" i="19"/>
  <c r="P489" i="19" s="1"/>
  <c r="N489" i="19"/>
  <c r="K489" i="19"/>
  <c r="J489" i="19"/>
  <c r="I489" i="19"/>
  <c r="H489" i="19"/>
  <c r="D489" i="19"/>
  <c r="C489" i="19"/>
  <c r="Q488" i="19"/>
  <c r="O488" i="19"/>
  <c r="P488" i="19" s="1"/>
  <c r="N488" i="19"/>
  <c r="K488" i="19"/>
  <c r="J488" i="19"/>
  <c r="I488" i="19"/>
  <c r="H488" i="19"/>
  <c r="D488" i="19"/>
  <c r="C488" i="19"/>
  <c r="Q487" i="19"/>
  <c r="O487" i="19"/>
  <c r="P487" i="19" s="1"/>
  <c r="N487" i="19"/>
  <c r="K487" i="19"/>
  <c r="J487" i="19"/>
  <c r="I487" i="19"/>
  <c r="H487" i="19"/>
  <c r="D487" i="19"/>
  <c r="C487" i="19"/>
  <c r="Q486" i="19"/>
  <c r="O486" i="19"/>
  <c r="P486" i="19" s="1"/>
  <c r="N486" i="19"/>
  <c r="K486" i="19"/>
  <c r="J486" i="19"/>
  <c r="I486" i="19"/>
  <c r="H486" i="19"/>
  <c r="D486" i="19"/>
  <c r="C486" i="19"/>
  <c r="Q485" i="19"/>
  <c r="O485" i="19"/>
  <c r="P485" i="19" s="1"/>
  <c r="N485" i="19"/>
  <c r="K485" i="19"/>
  <c r="J485" i="19"/>
  <c r="I485" i="19"/>
  <c r="H485" i="19"/>
  <c r="D485" i="19"/>
  <c r="C485" i="19"/>
  <c r="Q484" i="19"/>
  <c r="O484" i="19"/>
  <c r="P484" i="19" s="1"/>
  <c r="N484" i="19"/>
  <c r="K484" i="19"/>
  <c r="J484" i="19"/>
  <c r="I484" i="19"/>
  <c r="H484" i="19"/>
  <c r="D484" i="19"/>
  <c r="C484" i="19"/>
  <c r="Q483" i="19"/>
  <c r="O483" i="19"/>
  <c r="P483" i="19" s="1"/>
  <c r="N483" i="19"/>
  <c r="K483" i="19"/>
  <c r="J483" i="19"/>
  <c r="I483" i="19"/>
  <c r="H483" i="19"/>
  <c r="D483" i="19"/>
  <c r="C483" i="19"/>
  <c r="Q482" i="19"/>
  <c r="O482" i="19"/>
  <c r="P482" i="19" s="1"/>
  <c r="N482" i="19"/>
  <c r="K482" i="19"/>
  <c r="J482" i="19"/>
  <c r="I482" i="19"/>
  <c r="H482" i="19"/>
  <c r="D482" i="19"/>
  <c r="C482" i="19"/>
  <c r="Q481" i="19"/>
  <c r="O481" i="19"/>
  <c r="P481" i="19" s="1"/>
  <c r="N481" i="19"/>
  <c r="K481" i="19"/>
  <c r="J481" i="19"/>
  <c r="I481" i="19"/>
  <c r="H481" i="19"/>
  <c r="D481" i="19"/>
  <c r="C481" i="19"/>
  <c r="Q480" i="19"/>
  <c r="O480" i="19"/>
  <c r="P480" i="19" s="1"/>
  <c r="N480" i="19"/>
  <c r="K480" i="19"/>
  <c r="J480" i="19"/>
  <c r="I480" i="19"/>
  <c r="H480" i="19"/>
  <c r="D480" i="19"/>
  <c r="C480" i="19"/>
  <c r="Q479" i="19"/>
  <c r="O479" i="19"/>
  <c r="P479" i="19" s="1"/>
  <c r="N479" i="19"/>
  <c r="K479" i="19"/>
  <c r="J479" i="19"/>
  <c r="I479" i="19"/>
  <c r="H479" i="19"/>
  <c r="D479" i="19"/>
  <c r="C479" i="19"/>
  <c r="Q478" i="19"/>
  <c r="O478" i="19"/>
  <c r="P478" i="19" s="1"/>
  <c r="N478" i="19"/>
  <c r="K478" i="19"/>
  <c r="J478" i="19"/>
  <c r="I478" i="19"/>
  <c r="H478" i="19"/>
  <c r="D478" i="19"/>
  <c r="C478" i="19"/>
  <c r="Q477" i="19"/>
  <c r="O477" i="19"/>
  <c r="P477" i="19" s="1"/>
  <c r="N477" i="19"/>
  <c r="K477" i="19"/>
  <c r="J477" i="19"/>
  <c r="I477" i="19"/>
  <c r="H477" i="19"/>
  <c r="D477" i="19"/>
  <c r="C477" i="19"/>
  <c r="Q476" i="19"/>
  <c r="O476" i="19"/>
  <c r="P476" i="19" s="1"/>
  <c r="N476" i="19"/>
  <c r="K476" i="19"/>
  <c r="J476" i="19"/>
  <c r="I476" i="19"/>
  <c r="H476" i="19"/>
  <c r="D476" i="19"/>
  <c r="C476" i="19"/>
  <c r="Q475" i="19"/>
  <c r="O475" i="19"/>
  <c r="P475" i="19" s="1"/>
  <c r="N475" i="19"/>
  <c r="K475" i="19"/>
  <c r="J475" i="19"/>
  <c r="I475" i="19"/>
  <c r="H475" i="19"/>
  <c r="D475" i="19"/>
  <c r="C475" i="19"/>
  <c r="Q474" i="19"/>
  <c r="O474" i="19"/>
  <c r="P474" i="19" s="1"/>
  <c r="N474" i="19"/>
  <c r="K474" i="19"/>
  <c r="J474" i="19"/>
  <c r="I474" i="19"/>
  <c r="H474" i="19"/>
  <c r="D474" i="19"/>
  <c r="C474" i="19"/>
  <c r="Q473" i="19"/>
  <c r="O473" i="19"/>
  <c r="P473" i="19" s="1"/>
  <c r="N473" i="19"/>
  <c r="K473" i="19"/>
  <c r="J473" i="19"/>
  <c r="I473" i="19"/>
  <c r="H473" i="19"/>
  <c r="D473" i="19"/>
  <c r="C473" i="19"/>
  <c r="Q472" i="19"/>
  <c r="O472" i="19"/>
  <c r="P472" i="19" s="1"/>
  <c r="N472" i="19"/>
  <c r="K472" i="19"/>
  <c r="J472" i="19"/>
  <c r="I472" i="19"/>
  <c r="H472" i="19"/>
  <c r="D472" i="19"/>
  <c r="C472" i="19"/>
  <c r="Q471" i="19"/>
  <c r="O471" i="19"/>
  <c r="P471" i="19" s="1"/>
  <c r="N471" i="19"/>
  <c r="K471" i="19"/>
  <c r="J471" i="19"/>
  <c r="I471" i="19"/>
  <c r="H471" i="19"/>
  <c r="D471" i="19"/>
  <c r="C471" i="19"/>
  <c r="Q470" i="19"/>
  <c r="O470" i="19"/>
  <c r="P470" i="19" s="1"/>
  <c r="N470" i="19"/>
  <c r="K470" i="19"/>
  <c r="J470" i="19"/>
  <c r="I470" i="19"/>
  <c r="H470" i="19"/>
  <c r="D470" i="19"/>
  <c r="C470" i="19"/>
  <c r="Q469" i="19"/>
  <c r="O469" i="19"/>
  <c r="P469" i="19" s="1"/>
  <c r="N469" i="19"/>
  <c r="K469" i="19"/>
  <c r="J469" i="19"/>
  <c r="I469" i="19"/>
  <c r="H469" i="19"/>
  <c r="D469" i="19"/>
  <c r="C469" i="19"/>
  <c r="Q468" i="19"/>
  <c r="O468" i="19"/>
  <c r="P468" i="19" s="1"/>
  <c r="N468" i="19"/>
  <c r="K468" i="19"/>
  <c r="J468" i="19"/>
  <c r="I468" i="19"/>
  <c r="H468" i="19"/>
  <c r="D468" i="19"/>
  <c r="C468" i="19"/>
  <c r="Q467" i="19"/>
  <c r="O467" i="19"/>
  <c r="P467" i="19" s="1"/>
  <c r="N467" i="19"/>
  <c r="K467" i="19"/>
  <c r="J467" i="19"/>
  <c r="I467" i="19"/>
  <c r="H467" i="19"/>
  <c r="D467" i="19"/>
  <c r="C467" i="19"/>
  <c r="Q466" i="19"/>
  <c r="O466" i="19"/>
  <c r="P466" i="19" s="1"/>
  <c r="N466" i="19"/>
  <c r="K466" i="19"/>
  <c r="J466" i="19"/>
  <c r="I466" i="19"/>
  <c r="H466" i="19"/>
  <c r="D466" i="19"/>
  <c r="C466" i="19"/>
  <c r="Q465" i="19"/>
  <c r="O465" i="19"/>
  <c r="P465" i="19" s="1"/>
  <c r="N465" i="19"/>
  <c r="K465" i="19"/>
  <c r="J465" i="19"/>
  <c r="I465" i="19"/>
  <c r="H465" i="19"/>
  <c r="D465" i="19"/>
  <c r="C465" i="19"/>
  <c r="Q464" i="19"/>
  <c r="O464" i="19"/>
  <c r="P464" i="19" s="1"/>
  <c r="N464" i="19"/>
  <c r="K464" i="19"/>
  <c r="J464" i="19"/>
  <c r="I464" i="19"/>
  <c r="H464" i="19"/>
  <c r="D464" i="19"/>
  <c r="C464" i="19"/>
  <c r="Q463" i="19"/>
  <c r="O463" i="19"/>
  <c r="P463" i="19" s="1"/>
  <c r="N463" i="19"/>
  <c r="K463" i="19"/>
  <c r="J463" i="19"/>
  <c r="I463" i="19"/>
  <c r="H463" i="19"/>
  <c r="D463" i="19"/>
  <c r="C463" i="19"/>
  <c r="Q462" i="19"/>
  <c r="O462" i="19"/>
  <c r="P462" i="19" s="1"/>
  <c r="N462" i="19"/>
  <c r="K462" i="19"/>
  <c r="J462" i="19"/>
  <c r="I462" i="19"/>
  <c r="H462" i="19"/>
  <c r="D462" i="19"/>
  <c r="C462" i="19"/>
  <c r="Q461" i="19"/>
  <c r="O461" i="19"/>
  <c r="P461" i="19" s="1"/>
  <c r="N461" i="19"/>
  <c r="K461" i="19"/>
  <c r="J461" i="19"/>
  <c r="I461" i="19"/>
  <c r="H461" i="19"/>
  <c r="D461" i="19"/>
  <c r="C461" i="19"/>
  <c r="Q460" i="19"/>
  <c r="O460" i="19"/>
  <c r="P460" i="19" s="1"/>
  <c r="N460" i="19"/>
  <c r="K460" i="19"/>
  <c r="J460" i="19"/>
  <c r="I460" i="19"/>
  <c r="H460" i="19"/>
  <c r="D460" i="19"/>
  <c r="C460" i="19"/>
  <c r="Q459" i="19"/>
  <c r="O459" i="19"/>
  <c r="P459" i="19" s="1"/>
  <c r="N459" i="19"/>
  <c r="K459" i="19"/>
  <c r="J459" i="19"/>
  <c r="I459" i="19"/>
  <c r="H459" i="19"/>
  <c r="D459" i="19"/>
  <c r="C459" i="19"/>
  <c r="Q458" i="19"/>
  <c r="O458" i="19"/>
  <c r="P458" i="19" s="1"/>
  <c r="N458" i="19"/>
  <c r="K458" i="19"/>
  <c r="J458" i="19"/>
  <c r="I458" i="19"/>
  <c r="H458" i="19"/>
  <c r="D458" i="19"/>
  <c r="C458" i="19"/>
  <c r="Q457" i="19"/>
  <c r="O457" i="19"/>
  <c r="P457" i="19" s="1"/>
  <c r="N457" i="19"/>
  <c r="K457" i="19"/>
  <c r="J457" i="19"/>
  <c r="I457" i="19"/>
  <c r="H457" i="19"/>
  <c r="D457" i="19"/>
  <c r="C457" i="19"/>
  <c r="Q456" i="19"/>
  <c r="O456" i="19"/>
  <c r="P456" i="19" s="1"/>
  <c r="N456" i="19"/>
  <c r="K456" i="19"/>
  <c r="J456" i="19"/>
  <c r="I456" i="19"/>
  <c r="H456" i="19"/>
  <c r="D456" i="19"/>
  <c r="C456" i="19"/>
  <c r="Q455" i="19"/>
  <c r="O455" i="19"/>
  <c r="P455" i="19" s="1"/>
  <c r="N455" i="19"/>
  <c r="K455" i="19"/>
  <c r="J455" i="19"/>
  <c r="I455" i="19"/>
  <c r="H455" i="19"/>
  <c r="D455" i="19"/>
  <c r="C455" i="19"/>
  <c r="Q454" i="19"/>
  <c r="O454" i="19"/>
  <c r="P454" i="19" s="1"/>
  <c r="N454" i="19"/>
  <c r="K454" i="19"/>
  <c r="J454" i="19"/>
  <c r="I454" i="19"/>
  <c r="H454" i="19"/>
  <c r="D454" i="19"/>
  <c r="C454" i="19"/>
  <c r="Q453" i="19"/>
  <c r="O453" i="19"/>
  <c r="P453" i="19" s="1"/>
  <c r="N453" i="19"/>
  <c r="K453" i="19"/>
  <c r="J453" i="19"/>
  <c r="I453" i="19"/>
  <c r="H453" i="19"/>
  <c r="D453" i="19"/>
  <c r="C453" i="19"/>
  <c r="Q452" i="19"/>
  <c r="O452" i="19"/>
  <c r="P452" i="19" s="1"/>
  <c r="N452" i="19"/>
  <c r="K452" i="19"/>
  <c r="J452" i="19"/>
  <c r="I452" i="19"/>
  <c r="H452" i="19"/>
  <c r="D452" i="19"/>
  <c r="C452" i="19"/>
  <c r="Q451" i="19"/>
  <c r="O451" i="19"/>
  <c r="P451" i="19" s="1"/>
  <c r="N451" i="19"/>
  <c r="K451" i="19"/>
  <c r="J451" i="19"/>
  <c r="I451" i="19"/>
  <c r="H451" i="19"/>
  <c r="D451" i="19"/>
  <c r="C451" i="19"/>
  <c r="Q450" i="19"/>
  <c r="O450" i="19"/>
  <c r="P450" i="19" s="1"/>
  <c r="N450" i="19"/>
  <c r="K450" i="19"/>
  <c r="J450" i="19"/>
  <c r="I450" i="19"/>
  <c r="H450" i="19"/>
  <c r="D450" i="19"/>
  <c r="C450" i="19"/>
  <c r="Q449" i="19"/>
  <c r="O449" i="19"/>
  <c r="P449" i="19" s="1"/>
  <c r="N449" i="19"/>
  <c r="K449" i="19"/>
  <c r="J449" i="19"/>
  <c r="I449" i="19"/>
  <c r="H449" i="19"/>
  <c r="D449" i="19"/>
  <c r="C449" i="19"/>
  <c r="Q448" i="19"/>
  <c r="O448" i="19"/>
  <c r="P448" i="19" s="1"/>
  <c r="N448" i="19"/>
  <c r="K448" i="19"/>
  <c r="J448" i="19"/>
  <c r="I448" i="19"/>
  <c r="H448" i="19"/>
  <c r="D448" i="19"/>
  <c r="C448" i="19"/>
  <c r="Q447" i="19"/>
  <c r="O447" i="19"/>
  <c r="P447" i="19" s="1"/>
  <c r="N447" i="19"/>
  <c r="K447" i="19"/>
  <c r="J447" i="19"/>
  <c r="I447" i="19"/>
  <c r="H447" i="19"/>
  <c r="D447" i="19"/>
  <c r="C447" i="19"/>
  <c r="Q446" i="19"/>
  <c r="O446" i="19"/>
  <c r="P446" i="19" s="1"/>
  <c r="N446" i="19"/>
  <c r="K446" i="19"/>
  <c r="J446" i="19"/>
  <c r="I446" i="19"/>
  <c r="H446" i="19"/>
  <c r="D446" i="19"/>
  <c r="C446" i="19"/>
  <c r="Q445" i="19"/>
  <c r="O445" i="19"/>
  <c r="P445" i="19" s="1"/>
  <c r="N445" i="19"/>
  <c r="K445" i="19"/>
  <c r="J445" i="19"/>
  <c r="I445" i="19"/>
  <c r="H445" i="19"/>
  <c r="D445" i="19"/>
  <c r="C445" i="19"/>
  <c r="Q444" i="19"/>
  <c r="O444" i="19"/>
  <c r="P444" i="19" s="1"/>
  <c r="N444" i="19"/>
  <c r="K444" i="19"/>
  <c r="J444" i="19"/>
  <c r="I444" i="19"/>
  <c r="H444" i="19"/>
  <c r="D444" i="19"/>
  <c r="C444" i="19"/>
  <c r="Q443" i="19"/>
  <c r="O443" i="19"/>
  <c r="P443" i="19" s="1"/>
  <c r="N443" i="19"/>
  <c r="K443" i="19"/>
  <c r="J443" i="19"/>
  <c r="I443" i="19"/>
  <c r="H443" i="19"/>
  <c r="D443" i="19"/>
  <c r="C443" i="19"/>
  <c r="Q442" i="19"/>
  <c r="O442" i="19"/>
  <c r="P442" i="19" s="1"/>
  <c r="N442" i="19"/>
  <c r="K442" i="19"/>
  <c r="J442" i="19"/>
  <c r="I442" i="19"/>
  <c r="H442" i="19"/>
  <c r="D442" i="19"/>
  <c r="C442" i="19"/>
  <c r="Q441" i="19"/>
  <c r="O441" i="19"/>
  <c r="P441" i="19" s="1"/>
  <c r="N441" i="19"/>
  <c r="K441" i="19"/>
  <c r="J441" i="19"/>
  <c r="I441" i="19"/>
  <c r="H441" i="19"/>
  <c r="D441" i="19"/>
  <c r="C441" i="19"/>
  <c r="Q440" i="19"/>
  <c r="O440" i="19"/>
  <c r="P440" i="19" s="1"/>
  <c r="N440" i="19"/>
  <c r="K440" i="19"/>
  <c r="J440" i="19"/>
  <c r="I440" i="19"/>
  <c r="H440" i="19"/>
  <c r="D440" i="19"/>
  <c r="C440" i="19"/>
  <c r="Q439" i="19"/>
  <c r="O439" i="19"/>
  <c r="P439" i="19" s="1"/>
  <c r="N439" i="19"/>
  <c r="K439" i="19"/>
  <c r="J439" i="19"/>
  <c r="I439" i="19"/>
  <c r="H439" i="19"/>
  <c r="D439" i="19"/>
  <c r="C439" i="19"/>
  <c r="Q438" i="19"/>
  <c r="O438" i="19"/>
  <c r="P438" i="19" s="1"/>
  <c r="N438" i="19"/>
  <c r="K438" i="19"/>
  <c r="J438" i="19"/>
  <c r="I438" i="19"/>
  <c r="H438" i="19"/>
  <c r="D438" i="19"/>
  <c r="C438" i="19"/>
  <c r="Q437" i="19"/>
  <c r="O437" i="19"/>
  <c r="P437" i="19" s="1"/>
  <c r="N437" i="19"/>
  <c r="K437" i="19"/>
  <c r="J437" i="19"/>
  <c r="I437" i="19"/>
  <c r="H437" i="19"/>
  <c r="D437" i="19"/>
  <c r="C437" i="19"/>
  <c r="Q436" i="19"/>
  <c r="O436" i="19"/>
  <c r="P436" i="19" s="1"/>
  <c r="N436" i="19"/>
  <c r="K436" i="19"/>
  <c r="J436" i="19"/>
  <c r="I436" i="19"/>
  <c r="H436" i="19"/>
  <c r="D436" i="19"/>
  <c r="C436" i="19"/>
  <c r="Q435" i="19"/>
  <c r="O435" i="19"/>
  <c r="P435" i="19" s="1"/>
  <c r="N435" i="19"/>
  <c r="K435" i="19"/>
  <c r="J435" i="19"/>
  <c r="I435" i="19"/>
  <c r="H435" i="19"/>
  <c r="D435" i="19"/>
  <c r="C435" i="19"/>
  <c r="Q434" i="19"/>
  <c r="O434" i="19"/>
  <c r="P434" i="19" s="1"/>
  <c r="N434" i="19"/>
  <c r="K434" i="19"/>
  <c r="J434" i="19"/>
  <c r="I434" i="19"/>
  <c r="H434" i="19"/>
  <c r="D434" i="19"/>
  <c r="C434" i="19"/>
  <c r="Q433" i="19"/>
  <c r="O433" i="19"/>
  <c r="P433" i="19" s="1"/>
  <c r="N433" i="19"/>
  <c r="K433" i="19"/>
  <c r="J433" i="19"/>
  <c r="I433" i="19"/>
  <c r="H433" i="19"/>
  <c r="D433" i="19"/>
  <c r="C433" i="19"/>
  <c r="Q432" i="19"/>
  <c r="O432" i="19"/>
  <c r="P432" i="19" s="1"/>
  <c r="N432" i="19"/>
  <c r="K432" i="19"/>
  <c r="J432" i="19"/>
  <c r="I432" i="19"/>
  <c r="H432" i="19"/>
  <c r="D432" i="19"/>
  <c r="C432" i="19"/>
  <c r="Q431" i="19"/>
  <c r="O431" i="19"/>
  <c r="P431" i="19" s="1"/>
  <c r="N431" i="19"/>
  <c r="K431" i="19"/>
  <c r="J431" i="19"/>
  <c r="I431" i="19"/>
  <c r="H431" i="19"/>
  <c r="D431" i="19"/>
  <c r="C431" i="19"/>
  <c r="Q430" i="19"/>
  <c r="O430" i="19"/>
  <c r="P430" i="19" s="1"/>
  <c r="N430" i="19"/>
  <c r="K430" i="19"/>
  <c r="J430" i="19"/>
  <c r="I430" i="19"/>
  <c r="H430" i="19"/>
  <c r="D430" i="19"/>
  <c r="C430" i="19"/>
  <c r="Q429" i="19"/>
  <c r="O429" i="19"/>
  <c r="P429" i="19" s="1"/>
  <c r="N429" i="19"/>
  <c r="K429" i="19"/>
  <c r="J429" i="19"/>
  <c r="I429" i="19"/>
  <c r="H429" i="19"/>
  <c r="D429" i="19"/>
  <c r="C429" i="19"/>
  <c r="Q428" i="19"/>
  <c r="O428" i="19"/>
  <c r="P428" i="19" s="1"/>
  <c r="N428" i="19"/>
  <c r="K428" i="19"/>
  <c r="J428" i="19"/>
  <c r="I428" i="19"/>
  <c r="H428" i="19"/>
  <c r="D428" i="19"/>
  <c r="C428" i="19"/>
  <c r="Q427" i="19"/>
  <c r="O427" i="19"/>
  <c r="P427" i="19" s="1"/>
  <c r="N427" i="19"/>
  <c r="K427" i="19"/>
  <c r="J427" i="19"/>
  <c r="I427" i="19"/>
  <c r="H427" i="19"/>
  <c r="D427" i="19"/>
  <c r="C427" i="19"/>
  <c r="Q426" i="19"/>
  <c r="O426" i="19"/>
  <c r="P426" i="19" s="1"/>
  <c r="N426" i="19"/>
  <c r="K426" i="19"/>
  <c r="J426" i="19"/>
  <c r="I426" i="19"/>
  <c r="H426" i="19"/>
  <c r="D426" i="19"/>
  <c r="C426" i="19"/>
  <c r="Q425" i="19"/>
  <c r="O425" i="19"/>
  <c r="P425" i="19" s="1"/>
  <c r="N425" i="19"/>
  <c r="K425" i="19"/>
  <c r="J425" i="19"/>
  <c r="I425" i="19"/>
  <c r="H425" i="19"/>
  <c r="D425" i="19"/>
  <c r="C425" i="19"/>
  <c r="Q424" i="19"/>
  <c r="O424" i="19"/>
  <c r="P424" i="19" s="1"/>
  <c r="N424" i="19"/>
  <c r="K424" i="19"/>
  <c r="J424" i="19"/>
  <c r="I424" i="19"/>
  <c r="H424" i="19"/>
  <c r="D424" i="19"/>
  <c r="C424" i="19"/>
  <c r="Q423" i="19"/>
  <c r="O423" i="19"/>
  <c r="P423" i="19" s="1"/>
  <c r="N423" i="19"/>
  <c r="K423" i="19"/>
  <c r="J423" i="19"/>
  <c r="I423" i="19"/>
  <c r="H423" i="19"/>
  <c r="D423" i="19"/>
  <c r="C423" i="19"/>
  <c r="Q422" i="19"/>
  <c r="O422" i="19"/>
  <c r="P422" i="19" s="1"/>
  <c r="N422" i="19"/>
  <c r="K422" i="19"/>
  <c r="J422" i="19"/>
  <c r="I422" i="19"/>
  <c r="H422" i="19"/>
  <c r="D422" i="19"/>
  <c r="C422" i="19"/>
  <c r="Q421" i="19"/>
  <c r="O421" i="19"/>
  <c r="P421" i="19" s="1"/>
  <c r="N421" i="19"/>
  <c r="K421" i="19"/>
  <c r="J421" i="19"/>
  <c r="I421" i="19"/>
  <c r="H421" i="19"/>
  <c r="D421" i="19"/>
  <c r="C421" i="19"/>
  <c r="Q420" i="19"/>
  <c r="O420" i="19"/>
  <c r="P420" i="19" s="1"/>
  <c r="N420" i="19"/>
  <c r="K420" i="19"/>
  <c r="J420" i="19"/>
  <c r="I420" i="19"/>
  <c r="H420" i="19"/>
  <c r="D420" i="19"/>
  <c r="C420" i="19"/>
  <c r="Q419" i="19"/>
  <c r="O419" i="19"/>
  <c r="P419" i="19" s="1"/>
  <c r="N419" i="19"/>
  <c r="K419" i="19"/>
  <c r="J419" i="19"/>
  <c r="I419" i="19"/>
  <c r="H419" i="19"/>
  <c r="D419" i="19"/>
  <c r="C419" i="19"/>
  <c r="Q418" i="19"/>
  <c r="O418" i="19"/>
  <c r="P418" i="19" s="1"/>
  <c r="N418" i="19"/>
  <c r="K418" i="19"/>
  <c r="J418" i="19"/>
  <c r="I418" i="19"/>
  <c r="H418" i="19"/>
  <c r="D418" i="19"/>
  <c r="C418" i="19"/>
  <c r="Q417" i="19"/>
  <c r="O417" i="19"/>
  <c r="P417" i="19" s="1"/>
  <c r="N417" i="19"/>
  <c r="K417" i="19"/>
  <c r="J417" i="19"/>
  <c r="I417" i="19"/>
  <c r="H417" i="19"/>
  <c r="D417" i="19"/>
  <c r="C417" i="19"/>
  <c r="Q416" i="19"/>
  <c r="O416" i="19"/>
  <c r="P416" i="19" s="1"/>
  <c r="N416" i="19"/>
  <c r="K416" i="19"/>
  <c r="J416" i="19"/>
  <c r="I416" i="19"/>
  <c r="H416" i="19"/>
  <c r="D416" i="19"/>
  <c r="C416" i="19"/>
  <c r="Q415" i="19"/>
  <c r="O415" i="19"/>
  <c r="P415" i="19" s="1"/>
  <c r="N415" i="19"/>
  <c r="K415" i="19"/>
  <c r="J415" i="19"/>
  <c r="I415" i="19"/>
  <c r="H415" i="19"/>
  <c r="D415" i="19"/>
  <c r="C415" i="19"/>
  <c r="Q414" i="19"/>
  <c r="O414" i="19"/>
  <c r="P414" i="19" s="1"/>
  <c r="N414" i="19"/>
  <c r="K414" i="19"/>
  <c r="J414" i="19"/>
  <c r="I414" i="19"/>
  <c r="H414" i="19"/>
  <c r="D414" i="19"/>
  <c r="C414" i="19"/>
  <c r="Q413" i="19"/>
  <c r="O413" i="19"/>
  <c r="P413" i="19" s="1"/>
  <c r="N413" i="19"/>
  <c r="K413" i="19"/>
  <c r="J413" i="19"/>
  <c r="I413" i="19"/>
  <c r="H413" i="19"/>
  <c r="D413" i="19"/>
  <c r="C413" i="19"/>
  <c r="Q412" i="19"/>
  <c r="O412" i="19"/>
  <c r="P412" i="19" s="1"/>
  <c r="N412" i="19"/>
  <c r="K412" i="19"/>
  <c r="J412" i="19"/>
  <c r="I412" i="19"/>
  <c r="H412" i="19"/>
  <c r="D412" i="19"/>
  <c r="C412" i="19"/>
  <c r="Q411" i="19"/>
  <c r="O411" i="19"/>
  <c r="P411" i="19" s="1"/>
  <c r="N411" i="19"/>
  <c r="K411" i="19"/>
  <c r="J411" i="19"/>
  <c r="I411" i="19"/>
  <c r="H411" i="19"/>
  <c r="D411" i="19"/>
  <c r="C411" i="19"/>
  <c r="Q410" i="19"/>
  <c r="O410" i="19"/>
  <c r="P410" i="19" s="1"/>
  <c r="N410" i="19"/>
  <c r="K410" i="19"/>
  <c r="J410" i="19"/>
  <c r="I410" i="19"/>
  <c r="H410" i="19"/>
  <c r="D410" i="19"/>
  <c r="C410" i="19"/>
  <c r="Q409" i="19"/>
  <c r="O409" i="19"/>
  <c r="P409" i="19" s="1"/>
  <c r="N409" i="19"/>
  <c r="K409" i="19"/>
  <c r="J409" i="19"/>
  <c r="I409" i="19"/>
  <c r="H409" i="19"/>
  <c r="D409" i="19"/>
  <c r="C409" i="19"/>
  <c r="Q408" i="19"/>
  <c r="O408" i="19"/>
  <c r="P408" i="19" s="1"/>
  <c r="N408" i="19"/>
  <c r="K408" i="19"/>
  <c r="J408" i="19"/>
  <c r="I408" i="19"/>
  <c r="H408" i="19"/>
  <c r="D408" i="19"/>
  <c r="C408" i="19"/>
  <c r="Q407" i="19"/>
  <c r="O407" i="19"/>
  <c r="P407" i="19" s="1"/>
  <c r="N407" i="19"/>
  <c r="K407" i="19"/>
  <c r="J407" i="19"/>
  <c r="I407" i="19"/>
  <c r="H407" i="19"/>
  <c r="D407" i="19"/>
  <c r="C407" i="19"/>
  <c r="Q406" i="19"/>
  <c r="O406" i="19"/>
  <c r="P406" i="19" s="1"/>
  <c r="N406" i="19"/>
  <c r="K406" i="19"/>
  <c r="J406" i="19"/>
  <c r="I406" i="19"/>
  <c r="H406" i="19"/>
  <c r="D406" i="19"/>
  <c r="C406" i="19"/>
  <c r="Q405" i="19"/>
  <c r="O405" i="19"/>
  <c r="P405" i="19" s="1"/>
  <c r="N405" i="19"/>
  <c r="K405" i="19"/>
  <c r="J405" i="19"/>
  <c r="I405" i="19"/>
  <c r="H405" i="19"/>
  <c r="D405" i="19"/>
  <c r="C405" i="19"/>
  <c r="Q404" i="19"/>
  <c r="O404" i="19"/>
  <c r="P404" i="19" s="1"/>
  <c r="N404" i="19"/>
  <c r="K404" i="19"/>
  <c r="J404" i="19"/>
  <c r="I404" i="19"/>
  <c r="H404" i="19"/>
  <c r="D404" i="19"/>
  <c r="C404" i="19"/>
  <c r="Q403" i="19"/>
  <c r="O403" i="19"/>
  <c r="P403" i="19" s="1"/>
  <c r="N403" i="19"/>
  <c r="K403" i="19"/>
  <c r="J403" i="19"/>
  <c r="I403" i="19"/>
  <c r="H403" i="19"/>
  <c r="D403" i="19"/>
  <c r="C403" i="19"/>
  <c r="Q402" i="19"/>
  <c r="O402" i="19"/>
  <c r="P402" i="19" s="1"/>
  <c r="N402" i="19"/>
  <c r="K402" i="19"/>
  <c r="J402" i="19"/>
  <c r="I402" i="19"/>
  <c r="H402" i="19"/>
  <c r="D402" i="19"/>
  <c r="C402" i="19"/>
  <c r="Q401" i="19"/>
  <c r="O401" i="19"/>
  <c r="P401" i="19" s="1"/>
  <c r="N401" i="19"/>
  <c r="K401" i="19"/>
  <c r="J401" i="19"/>
  <c r="I401" i="19"/>
  <c r="H401" i="19"/>
  <c r="D401" i="19"/>
  <c r="C401" i="19"/>
  <c r="Q400" i="19"/>
  <c r="O400" i="19"/>
  <c r="P400" i="19" s="1"/>
  <c r="N400" i="19"/>
  <c r="K400" i="19"/>
  <c r="J400" i="19"/>
  <c r="I400" i="19"/>
  <c r="H400" i="19"/>
  <c r="D400" i="19"/>
  <c r="C400" i="19"/>
  <c r="Q399" i="19"/>
  <c r="O399" i="19"/>
  <c r="P399" i="19" s="1"/>
  <c r="N399" i="19"/>
  <c r="K399" i="19"/>
  <c r="J399" i="19"/>
  <c r="I399" i="19"/>
  <c r="H399" i="19"/>
  <c r="D399" i="19"/>
  <c r="C399" i="19"/>
  <c r="Q398" i="19"/>
  <c r="O398" i="19"/>
  <c r="P398" i="19" s="1"/>
  <c r="N398" i="19"/>
  <c r="K398" i="19"/>
  <c r="J398" i="19"/>
  <c r="I398" i="19"/>
  <c r="H398" i="19"/>
  <c r="D398" i="19"/>
  <c r="C398" i="19"/>
  <c r="Q397" i="19"/>
  <c r="O397" i="19"/>
  <c r="P397" i="19" s="1"/>
  <c r="N397" i="19"/>
  <c r="K397" i="19"/>
  <c r="J397" i="19"/>
  <c r="I397" i="19"/>
  <c r="H397" i="19"/>
  <c r="D397" i="19"/>
  <c r="C397" i="19"/>
  <c r="Q396" i="19"/>
  <c r="O396" i="19"/>
  <c r="P396" i="19" s="1"/>
  <c r="N396" i="19"/>
  <c r="K396" i="19"/>
  <c r="J396" i="19"/>
  <c r="I396" i="19"/>
  <c r="H396" i="19"/>
  <c r="D396" i="19"/>
  <c r="C396" i="19"/>
  <c r="Q395" i="19"/>
  <c r="O395" i="19"/>
  <c r="P395" i="19" s="1"/>
  <c r="N395" i="19"/>
  <c r="K395" i="19"/>
  <c r="J395" i="19"/>
  <c r="I395" i="19"/>
  <c r="H395" i="19"/>
  <c r="D395" i="19"/>
  <c r="C395" i="19"/>
  <c r="Q394" i="19"/>
  <c r="O394" i="19"/>
  <c r="P394" i="19" s="1"/>
  <c r="N394" i="19"/>
  <c r="K394" i="19"/>
  <c r="J394" i="19"/>
  <c r="I394" i="19"/>
  <c r="H394" i="19"/>
  <c r="D394" i="19"/>
  <c r="C394" i="19"/>
  <c r="Q393" i="19"/>
  <c r="O393" i="19"/>
  <c r="P393" i="19" s="1"/>
  <c r="N393" i="19"/>
  <c r="K393" i="19"/>
  <c r="J393" i="19"/>
  <c r="I393" i="19"/>
  <c r="H393" i="19"/>
  <c r="D393" i="19"/>
  <c r="C393" i="19"/>
  <c r="Q392" i="19"/>
  <c r="O392" i="19"/>
  <c r="P392" i="19" s="1"/>
  <c r="N392" i="19"/>
  <c r="K392" i="19"/>
  <c r="J392" i="19"/>
  <c r="I392" i="19"/>
  <c r="H392" i="19"/>
  <c r="D392" i="19"/>
  <c r="C392" i="19"/>
  <c r="Q391" i="19"/>
  <c r="O391" i="19"/>
  <c r="P391" i="19" s="1"/>
  <c r="N391" i="19"/>
  <c r="K391" i="19"/>
  <c r="J391" i="19"/>
  <c r="I391" i="19"/>
  <c r="H391" i="19"/>
  <c r="D391" i="19"/>
  <c r="C391" i="19"/>
  <c r="Q390" i="19"/>
  <c r="O390" i="19"/>
  <c r="P390" i="19" s="1"/>
  <c r="N390" i="19"/>
  <c r="K390" i="19"/>
  <c r="J390" i="19"/>
  <c r="I390" i="19"/>
  <c r="H390" i="19"/>
  <c r="D390" i="19"/>
  <c r="C390" i="19"/>
  <c r="Q389" i="19"/>
  <c r="O389" i="19"/>
  <c r="P389" i="19" s="1"/>
  <c r="N389" i="19"/>
  <c r="K389" i="19"/>
  <c r="J389" i="19"/>
  <c r="I389" i="19"/>
  <c r="H389" i="19"/>
  <c r="D389" i="19"/>
  <c r="C389" i="19"/>
  <c r="Q388" i="19"/>
  <c r="O388" i="19"/>
  <c r="P388" i="19" s="1"/>
  <c r="N388" i="19"/>
  <c r="K388" i="19"/>
  <c r="J388" i="19"/>
  <c r="I388" i="19"/>
  <c r="H388" i="19"/>
  <c r="D388" i="19"/>
  <c r="C388" i="19"/>
  <c r="Q387" i="19"/>
  <c r="O387" i="19"/>
  <c r="P387" i="19" s="1"/>
  <c r="N387" i="19"/>
  <c r="K387" i="19"/>
  <c r="J387" i="19"/>
  <c r="I387" i="19"/>
  <c r="H387" i="19"/>
  <c r="D387" i="19"/>
  <c r="C387" i="19"/>
  <c r="Q386" i="19"/>
  <c r="O386" i="19"/>
  <c r="P386" i="19" s="1"/>
  <c r="N386" i="19"/>
  <c r="K386" i="19"/>
  <c r="J386" i="19"/>
  <c r="I386" i="19"/>
  <c r="H386" i="19"/>
  <c r="D386" i="19"/>
  <c r="C386" i="19"/>
  <c r="Q385" i="19"/>
  <c r="O385" i="19"/>
  <c r="P385" i="19" s="1"/>
  <c r="N385" i="19"/>
  <c r="K385" i="19"/>
  <c r="J385" i="19"/>
  <c r="I385" i="19"/>
  <c r="H385" i="19"/>
  <c r="D385" i="19"/>
  <c r="C385" i="19"/>
  <c r="Q384" i="19"/>
  <c r="O384" i="19"/>
  <c r="P384" i="19" s="1"/>
  <c r="N384" i="19"/>
  <c r="K384" i="19"/>
  <c r="J384" i="19"/>
  <c r="I384" i="19"/>
  <c r="H384" i="19"/>
  <c r="D384" i="19"/>
  <c r="C384" i="19"/>
  <c r="Q383" i="19"/>
  <c r="O383" i="19"/>
  <c r="P383" i="19" s="1"/>
  <c r="N383" i="19"/>
  <c r="K383" i="19"/>
  <c r="J383" i="19"/>
  <c r="I383" i="19"/>
  <c r="H383" i="19"/>
  <c r="D383" i="19"/>
  <c r="C383" i="19"/>
  <c r="Q382" i="19"/>
  <c r="O382" i="19"/>
  <c r="P382" i="19" s="1"/>
  <c r="N382" i="19"/>
  <c r="K382" i="19"/>
  <c r="J382" i="19"/>
  <c r="I382" i="19"/>
  <c r="H382" i="19"/>
  <c r="D382" i="19"/>
  <c r="C382" i="19"/>
  <c r="Q381" i="19"/>
  <c r="O381" i="19"/>
  <c r="P381" i="19" s="1"/>
  <c r="N381" i="19"/>
  <c r="K381" i="19"/>
  <c r="J381" i="19"/>
  <c r="I381" i="19"/>
  <c r="H381" i="19"/>
  <c r="D381" i="19"/>
  <c r="C381" i="19"/>
  <c r="Q380" i="19"/>
  <c r="O380" i="19"/>
  <c r="P380" i="19" s="1"/>
  <c r="N380" i="19"/>
  <c r="K380" i="19"/>
  <c r="J380" i="19"/>
  <c r="I380" i="19"/>
  <c r="H380" i="19"/>
  <c r="D380" i="19"/>
  <c r="C380" i="19"/>
  <c r="Q379" i="19"/>
  <c r="O379" i="19"/>
  <c r="P379" i="19" s="1"/>
  <c r="N379" i="19"/>
  <c r="K379" i="19"/>
  <c r="J379" i="19"/>
  <c r="I379" i="19"/>
  <c r="H379" i="19"/>
  <c r="D379" i="19"/>
  <c r="C379" i="19"/>
  <c r="Q378" i="19"/>
  <c r="O378" i="19"/>
  <c r="P378" i="19" s="1"/>
  <c r="N378" i="19"/>
  <c r="K378" i="19"/>
  <c r="J378" i="19"/>
  <c r="I378" i="19"/>
  <c r="H378" i="19"/>
  <c r="D378" i="19"/>
  <c r="C378" i="19"/>
  <c r="Q377" i="19"/>
  <c r="O377" i="19"/>
  <c r="P377" i="19" s="1"/>
  <c r="N377" i="19"/>
  <c r="K377" i="19"/>
  <c r="J377" i="19"/>
  <c r="I377" i="19"/>
  <c r="H377" i="19"/>
  <c r="D377" i="19"/>
  <c r="C377" i="19"/>
  <c r="Q376" i="19"/>
  <c r="O376" i="19"/>
  <c r="P376" i="19" s="1"/>
  <c r="N376" i="19"/>
  <c r="K376" i="19"/>
  <c r="J376" i="19"/>
  <c r="I376" i="19"/>
  <c r="H376" i="19"/>
  <c r="D376" i="19"/>
  <c r="C376" i="19"/>
  <c r="Q375" i="19"/>
  <c r="O375" i="19"/>
  <c r="P375" i="19" s="1"/>
  <c r="N375" i="19"/>
  <c r="K375" i="19"/>
  <c r="J375" i="19"/>
  <c r="I375" i="19"/>
  <c r="H375" i="19"/>
  <c r="D375" i="19"/>
  <c r="C375" i="19"/>
  <c r="Q374" i="19"/>
  <c r="O374" i="19"/>
  <c r="P374" i="19" s="1"/>
  <c r="N374" i="19"/>
  <c r="K374" i="19"/>
  <c r="J374" i="19"/>
  <c r="I374" i="19"/>
  <c r="H374" i="19"/>
  <c r="D374" i="19"/>
  <c r="C374" i="19"/>
  <c r="Q373" i="19"/>
  <c r="P373" i="19"/>
  <c r="O373" i="19"/>
  <c r="N373" i="19"/>
  <c r="K373" i="19"/>
  <c r="J373" i="19"/>
  <c r="I373" i="19"/>
  <c r="H373" i="19"/>
  <c r="D373" i="19"/>
  <c r="C373" i="19"/>
  <c r="Q372" i="19"/>
  <c r="O372" i="19"/>
  <c r="P372" i="19" s="1"/>
  <c r="N372" i="19"/>
  <c r="K372" i="19"/>
  <c r="J372" i="19"/>
  <c r="I372" i="19"/>
  <c r="H372" i="19"/>
  <c r="D372" i="19"/>
  <c r="C372" i="19"/>
  <c r="Q371" i="19"/>
  <c r="O371" i="19"/>
  <c r="P371" i="19" s="1"/>
  <c r="N371" i="19"/>
  <c r="K371" i="19"/>
  <c r="J371" i="19"/>
  <c r="I371" i="19"/>
  <c r="H371" i="19"/>
  <c r="D371" i="19"/>
  <c r="C371" i="19"/>
  <c r="Q370" i="19"/>
  <c r="O370" i="19"/>
  <c r="P370" i="19" s="1"/>
  <c r="N370" i="19"/>
  <c r="K370" i="19"/>
  <c r="J370" i="19"/>
  <c r="I370" i="19"/>
  <c r="H370" i="19"/>
  <c r="D370" i="19"/>
  <c r="C370" i="19"/>
  <c r="Q369" i="19"/>
  <c r="O369" i="19"/>
  <c r="P369" i="19" s="1"/>
  <c r="N369" i="19"/>
  <c r="K369" i="19"/>
  <c r="J369" i="19"/>
  <c r="I369" i="19"/>
  <c r="H369" i="19"/>
  <c r="D369" i="19"/>
  <c r="C369" i="19"/>
  <c r="Q368" i="19"/>
  <c r="O368" i="19"/>
  <c r="P368" i="19" s="1"/>
  <c r="N368" i="19"/>
  <c r="K368" i="19"/>
  <c r="J368" i="19"/>
  <c r="I368" i="19"/>
  <c r="H368" i="19"/>
  <c r="D368" i="19"/>
  <c r="C368" i="19"/>
  <c r="Q367" i="19"/>
  <c r="O367" i="19"/>
  <c r="P367" i="19" s="1"/>
  <c r="N367" i="19"/>
  <c r="K367" i="19"/>
  <c r="J367" i="19"/>
  <c r="I367" i="19"/>
  <c r="H367" i="19"/>
  <c r="D367" i="19"/>
  <c r="C367" i="19"/>
  <c r="Q366" i="19"/>
  <c r="O366" i="19"/>
  <c r="P366" i="19" s="1"/>
  <c r="N366" i="19"/>
  <c r="K366" i="19"/>
  <c r="J366" i="19"/>
  <c r="I366" i="19"/>
  <c r="H366" i="19"/>
  <c r="D366" i="19"/>
  <c r="C366" i="19"/>
  <c r="Q365" i="19"/>
  <c r="O365" i="19"/>
  <c r="P365" i="19" s="1"/>
  <c r="N365" i="19"/>
  <c r="K365" i="19"/>
  <c r="J365" i="19"/>
  <c r="I365" i="19"/>
  <c r="H365" i="19"/>
  <c r="D365" i="19"/>
  <c r="C365" i="19"/>
  <c r="Q364" i="19"/>
  <c r="O364" i="19"/>
  <c r="P364" i="19" s="1"/>
  <c r="N364" i="19"/>
  <c r="K364" i="19"/>
  <c r="J364" i="19"/>
  <c r="I364" i="19"/>
  <c r="H364" i="19"/>
  <c r="D364" i="19"/>
  <c r="C364" i="19"/>
  <c r="Q363" i="19"/>
  <c r="O363" i="19"/>
  <c r="P363" i="19" s="1"/>
  <c r="N363" i="19"/>
  <c r="K363" i="19"/>
  <c r="J363" i="19"/>
  <c r="I363" i="19"/>
  <c r="H363" i="19"/>
  <c r="D363" i="19"/>
  <c r="C363" i="19"/>
  <c r="Q362" i="19"/>
  <c r="O362" i="19"/>
  <c r="P362" i="19" s="1"/>
  <c r="N362" i="19"/>
  <c r="K362" i="19"/>
  <c r="J362" i="19"/>
  <c r="I362" i="19"/>
  <c r="H362" i="19"/>
  <c r="D362" i="19"/>
  <c r="C362" i="19"/>
  <c r="Q361" i="19"/>
  <c r="O361" i="19"/>
  <c r="P361" i="19" s="1"/>
  <c r="N361" i="19"/>
  <c r="K361" i="19"/>
  <c r="J361" i="19"/>
  <c r="I361" i="19"/>
  <c r="H361" i="19"/>
  <c r="D361" i="19"/>
  <c r="C361" i="19"/>
  <c r="Q360" i="19"/>
  <c r="O360" i="19"/>
  <c r="P360" i="19" s="1"/>
  <c r="N360" i="19"/>
  <c r="K360" i="19"/>
  <c r="J360" i="19"/>
  <c r="I360" i="19"/>
  <c r="H360" i="19"/>
  <c r="D360" i="19"/>
  <c r="C360" i="19"/>
  <c r="Q359" i="19"/>
  <c r="O359" i="19"/>
  <c r="P359" i="19" s="1"/>
  <c r="N359" i="19"/>
  <c r="K359" i="19"/>
  <c r="J359" i="19"/>
  <c r="I359" i="19"/>
  <c r="H359" i="19"/>
  <c r="D359" i="19"/>
  <c r="C359" i="19"/>
  <c r="Q358" i="19"/>
  <c r="O358" i="19"/>
  <c r="P358" i="19" s="1"/>
  <c r="N358" i="19"/>
  <c r="K358" i="19"/>
  <c r="J358" i="19"/>
  <c r="I358" i="19"/>
  <c r="H358" i="19"/>
  <c r="D358" i="19"/>
  <c r="C358" i="19"/>
  <c r="Q357" i="19"/>
  <c r="O357" i="19"/>
  <c r="P357" i="19" s="1"/>
  <c r="N357" i="19"/>
  <c r="K357" i="19"/>
  <c r="J357" i="19"/>
  <c r="I357" i="19"/>
  <c r="H357" i="19"/>
  <c r="D357" i="19"/>
  <c r="C357" i="19"/>
  <c r="Q356" i="19"/>
  <c r="O356" i="19"/>
  <c r="P356" i="19" s="1"/>
  <c r="N356" i="19"/>
  <c r="K356" i="19"/>
  <c r="J356" i="19"/>
  <c r="I356" i="19"/>
  <c r="H356" i="19"/>
  <c r="D356" i="19"/>
  <c r="C356" i="19"/>
  <c r="Q355" i="19"/>
  <c r="O355" i="19"/>
  <c r="P355" i="19" s="1"/>
  <c r="N355" i="19"/>
  <c r="K355" i="19"/>
  <c r="J355" i="19"/>
  <c r="I355" i="19"/>
  <c r="H355" i="19"/>
  <c r="D355" i="19"/>
  <c r="C355" i="19"/>
  <c r="Q354" i="19"/>
  <c r="O354" i="19"/>
  <c r="P354" i="19" s="1"/>
  <c r="N354" i="19"/>
  <c r="K354" i="19"/>
  <c r="J354" i="19"/>
  <c r="I354" i="19"/>
  <c r="H354" i="19"/>
  <c r="D354" i="19"/>
  <c r="C354" i="19"/>
  <c r="Q353" i="19"/>
  <c r="O353" i="19"/>
  <c r="P353" i="19" s="1"/>
  <c r="N353" i="19"/>
  <c r="K353" i="19"/>
  <c r="J353" i="19"/>
  <c r="I353" i="19"/>
  <c r="H353" i="19"/>
  <c r="D353" i="19"/>
  <c r="C353" i="19"/>
  <c r="Q352" i="19"/>
  <c r="O352" i="19"/>
  <c r="P352" i="19" s="1"/>
  <c r="N352" i="19"/>
  <c r="K352" i="19"/>
  <c r="J352" i="19"/>
  <c r="I352" i="19"/>
  <c r="H352" i="19"/>
  <c r="D352" i="19"/>
  <c r="C352" i="19"/>
  <c r="Q351" i="19"/>
  <c r="O351" i="19"/>
  <c r="P351" i="19" s="1"/>
  <c r="N351" i="19"/>
  <c r="K351" i="19"/>
  <c r="J351" i="19"/>
  <c r="I351" i="19"/>
  <c r="H351" i="19"/>
  <c r="D351" i="19"/>
  <c r="C351" i="19"/>
  <c r="Q350" i="19"/>
  <c r="O350" i="19"/>
  <c r="P350" i="19" s="1"/>
  <c r="N350" i="19"/>
  <c r="K350" i="19"/>
  <c r="J350" i="19"/>
  <c r="I350" i="19"/>
  <c r="H350" i="19"/>
  <c r="D350" i="19"/>
  <c r="C350" i="19"/>
  <c r="Q349" i="19"/>
  <c r="O349" i="19"/>
  <c r="P349" i="19" s="1"/>
  <c r="N349" i="19"/>
  <c r="K349" i="19"/>
  <c r="J349" i="19"/>
  <c r="I349" i="19"/>
  <c r="H349" i="19"/>
  <c r="D349" i="19"/>
  <c r="C349" i="19"/>
  <c r="Q348" i="19"/>
  <c r="O348" i="19"/>
  <c r="P348" i="19" s="1"/>
  <c r="N348" i="19"/>
  <c r="K348" i="19"/>
  <c r="J348" i="19"/>
  <c r="I348" i="19"/>
  <c r="H348" i="19"/>
  <c r="D348" i="19"/>
  <c r="C348" i="19"/>
  <c r="Q347" i="19"/>
  <c r="O347" i="19"/>
  <c r="P347" i="19" s="1"/>
  <c r="N347" i="19"/>
  <c r="K347" i="19"/>
  <c r="J347" i="19"/>
  <c r="I347" i="19"/>
  <c r="H347" i="19"/>
  <c r="D347" i="19"/>
  <c r="C347" i="19"/>
  <c r="Q346" i="19"/>
  <c r="P346" i="19"/>
  <c r="O346" i="19"/>
  <c r="N346" i="19"/>
  <c r="K346" i="19"/>
  <c r="J346" i="19"/>
  <c r="I346" i="19"/>
  <c r="H346" i="19"/>
  <c r="D346" i="19"/>
  <c r="C346" i="19"/>
  <c r="Q345" i="19"/>
  <c r="O345" i="19"/>
  <c r="P345" i="19" s="1"/>
  <c r="N345" i="19"/>
  <c r="K345" i="19"/>
  <c r="J345" i="19"/>
  <c r="I345" i="19"/>
  <c r="H345" i="19"/>
  <c r="D345" i="19"/>
  <c r="C345" i="19"/>
  <c r="Q344" i="19"/>
  <c r="O344" i="19"/>
  <c r="P344" i="19" s="1"/>
  <c r="N344" i="19"/>
  <c r="K344" i="19"/>
  <c r="J344" i="19"/>
  <c r="I344" i="19"/>
  <c r="H344" i="19"/>
  <c r="D344" i="19"/>
  <c r="C344" i="19"/>
  <c r="Q343" i="19"/>
  <c r="P343" i="19"/>
  <c r="O343" i="19"/>
  <c r="N343" i="19"/>
  <c r="K343" i="19"/>
  <c r="J343" i="19"/>
  <c r="I343" i="19"/>
  <c r="H343" i="19"/>
  <c r="D343" i="19"/>
  <c r="C343" i="19"/>
  <c r="Q342" i="19"/>
  <c r="O342" i="19"/>
  <c r="P342" i="19" s="1"/>
  <c r="N342" i="19"/>
  <c r="K342" i="19"/>
  <c r="J342" i="19"/>
  <c r="I342" i="19"/>
  <c r="H342" i="19"/>
  <c r="D342" i="19"/>
  <c r="C342" i="19"/>
  <c r="Q341" i="19"/>
  <c r="O341" i="19"/>
  <c r="P341" i="19" s="1"/>
  <c r="N341" i="19"/>
  <c r="K341" i="19"/>
  <c r="J341" i="19"/>
  <c r="I341" i="19"/>
  <c r="H341" i="19"/>
  <c r="D341" i="19"/>
  <c r="C341" i="19"/>
  <c r="Q340" i="19"/>
  <c r="P340" i="19"/>
  <c r="O340" i="19"/>
  <c r="N340" i="19"/>
  <c r="K340" i="19"/>
  <c r="J340" i="19"/>
  <c r="I340" i="19"/>
  <c r="H340" i="19"/>
  <c r="D340" i="19"/>
  <c r="C340" i="19"/>
  <c r="Q339" i="19"/>
  <c r="O339" i="19"/>
  <c r="P339" i="19" s="1"/>
  <c r="N339" i="19"/>
  <c r="K339" i="19"/>
  <c r="J339" i="19"/>
  <c r="I339" i="19"/>
  <c r="H339" i="19"/>
  <c r="D339" i="19"/>
  <c r="C339" i="19"/>
  <c r="Q338" i="19"/>
  <c r="O338" i="19"/>
  <c r="P338" i="19" s="1"/>
  <c r="N338" i="19"/>
  <c r="K338" i="19"/>
  <c r="J338" i="19"/>
  <c r="I338" i="19"/>
  <c r="H338" i="19"/>
  <c r="D338" i="19"/>
  <c r="C338" i="19"/>
  <c r="Q337" i="19"/>
  <c r="O337" i="19"/>
  <c r="P337" i="19" s="1"/>
  <c r="N337" i="19"/>
  <c r="K337" i="19"/>
  <c r="J337" i="19"/>
  <c r="I337" i="19"/>
  <c r="H337" i="19"/>
  <c r="D337" i="19"/>
  <c r="C337" i="19"/>
  <c r="Q336" i="19"/>
  <c r="O336" i="19"/>
  <c r="P336" i="19" s="1"/>
  <c r="N336" i="19"/>
  <c r="K336" i="19"/>
  <c r="J336" i="19"/>
  <c r="I336" i="19"/>
  <c r="H336" i="19"/>
  <c r="D336" i="19"/>
  <c r="C336" i="19"/>
  <c r="Q335" i="19"/>
  <c r="O335" i="19"/>
  <c r="P335" i="19" s="1"/>
  <c r="N335" i="19"/>
  <c r="K335" i="19"/>
  <c r="J335" i="19"/>
  <c r="I335" i="19"/>
  <c r="H335" i="19"/>
  <c r="D335" i="19"/>
  <c r="C335" i="19"/>
  <c r="Q334" i="19"/>
  <c r="O334" i="19"/>
  <c r="P334" i="19" s="1"/>
  <c r="N334" i="19"/>
  <c r="K334" i="19"/>
  <c r="J334" i="19"/>
  <c r="I334" i="19"/>
  <c r="H334" i="19"/>
  <c r="D334" i="19"/>
  <c r="C334" i="19"/>
  <c r="Q333" i="19"/>
  <c r="O333" i="19"/>
  <c r="P333" i="19" s="1"/>
  <c r="N333" i="19"/>
  <c r="K333" i="19"/>
  <c r="J333" i="19"/>
  <c r="I333" i="19"/>
  <c r="H333" i="19"/>
  <c r="D333" i="19"/>
  <c r="C333" i="19"/>
  <c r="Q332" i="19"/>
  <c r="O332" i="19"/>
  <c r="P332" i="19" s="1"/>
  <c r="N332" i="19"/>
  <c r="K332" i="19"/>
  <c r="J332" i="19"/>
  <c r="I332" i="19"/>
  <c r="H332" i="19"/>
  <c r="D332" i="19"/>
  <c r="C332" i="19"/>
  <c r="Q331" i="19"/>
  <c r="O331" i="19"/>
  <c r="P331" i="19" s="1"/>
  <c r="N331" i="19"/>
  <c r="K331" i="19"/>
  <c r="J331" i="19"/>
  <c r="I331" i="19"/>
  <c r="H331" i="19"/>
  <c r="D331" i="19"/>
  <c r="C331" i="19"/>
  <c r="Q330" i="19"/>
  <c r="O330" i="19"/>
  <c r="P330" i="19" s="1"/>
  <c r="N330" i="19"/>
  <c r="K330" i="19"/>
  <c r="J330" i="19"/>
  <c r="I330" i="19"/>
  <c r="H330" i="19"/>
  <c r="D330" i="19"/>
  <c r="C330" i="19"/>
  <c r="Q329" i="19"/>
  <c r="O329" i="19"/>
  <c r="P329" i="19" s="1"/>
  <c r="N329" i="19"/>
  <c r="K329" i="19"/>
  <c r="J329" i="19"/>
  <c r="I329" i="19"/>
  <c r="H329" i="19"/>
  <c r="D329" i="19"/>
  <c r="C329" i="19"/>
  <c r="Q328" i="19"/>
  <c r="O328" i="19"/>
  <c r="P328" i="19" s="1"/>
  <c r="N328" i="19"/>
  <c r="K328" i="19"/>
  <c r="J328" i="19"/>
  <c r="I328" i="19"/>
  <c r="H328" i="19"/>
  <c r="D328" i="19"/>
  <c r="C328" i="19"/>
  <c r="Q327" i="19"/>
  <c r="O327" i="19"/>
  <c r="P327" i="19" s="1"/>
  <c r="N327" i="19"/>
  <c r="K327" i="19"/>
  <c r="J327" i="19"/>
  <c r="I327" i="19"/>
  <c r="H327" i="19"/>
  <c r="D327" i="19"/>
  <c r="C327" i="19"/>
  <c r="Q326" i="19"/>
  <c r="O326" i="19"/>
  <c r="P326" i="19" s="1"/>
  <c r="N326" i="19"/>
  <c r="K326" i="19"/>
  <c r="J326" i="19"/>
  <c r="I326" i="19"/>
  <c r="H326" i="19"/>
  <c r="D326" i="19"/>
  <c r="C326" i="19"/>
  <c r="Q325" i="19"/>
  <c r="O325" i="19"/>
  <c r="P325" i="19" s="1"/>
  <c r="N325" i="19"/>
  <c r="K325" i="19"/>
  <c r="J325" i="19"/>
  <c r="I325" i="19"/>
  <c r="H325" i="19"/>
  <c r="D325" i="19"/>
  <c r="C325" i="19"/>
  <c r="Q324" i="19"/>
  <c r="O324" i="19"/>
  <c r="P324" i="19" s="1"/>
  <c r="N324" i="19"/>
  <c r="K324" i="19"/>
  <c r="J324" i="19"/>
  <c r="I324" i="19"/>
  <c r="H324" i="19"/>
  <c r="D324" i="19"/>
  <c r="C324" i="19"/>
  <c r="Q323" i="19"/>
  <c r="O323" i="19"/>
  <c r="P323" i="19" s="1"/>
  <c r="N323" i="19"/>
  <c r="K323" i="19"/>
  <c r="J323" i="19"/>
  <c r="I323" i="19"/>
  <c r="H323" i="19"/>
  <c r="D323" i="19"/>
  <c r="C323" i="19"/>
  <c r="Q322" i="19"/>
  <c r="O322" i="19"/>
  <c r="P322" i="19" s="1"/>
  <c r="N322" i="19"/>
  <c r="K322" i="19"/>
  <c r="J322" i="19"/>
  <c r="I322" i="19"/>
  <c r="H322" i="19"/>
  <c r="D322" i="19"/>
  <c r="C322" i="19"/>
  <c r="Q321" i="19"/>
  <c r="O321" i="19"/>
  <c r="P321" i="19" s="1"/>
  <c r="N321" i="19"/>
  <c r="K321" i="19"/>
  <c r="J321" i="19"/>
  <c r="I321" i="19"/>
  <c r="H321" i="19"/>
  <c r="D321" i="19"/>
  <c r="C321" i="19"/>
  <c r="Q320" i="19"/>
  <c r="O320" i="19"/>
  <c r="P320" i="19" s="1"/>
  <c r="N320" i="19"/>
  <c r="K320" i="19"/>
  <c r="J320" i="19"/>
  <c r="I320" i="19"/>
  <c r="H320" i="19"/>
  <c r="D320" i="19"/>
  <c r="C320" i="19"/>
  <c r="Q319" i="19"/>
  <c r="O319" i="19"/>
  <c r="P319" i="19" s="1"/>
  <c r="N319" i="19"/>
  <c r="K319" i="19"/>
  <c r="J319" i="19"/>
  <c r="I319" i="19"/>
  <c r="H319" i="19"/>
  <c r="D319" i="19"/>
  <c r="C319" i="19"/>
  <c r="Q318" i="19"/>
  <c r="O318" i="19"/>
  <c r="P318" i="19" s="1"/>
  <c r="N318" i="19"/>
  <c r="K318" i="19"/>
  <c r="J318" i="19"/>
  <c r="I318" i="19"/>
  <c r="H318" i="19"/>
  <c r="D318" i="19"/>
  <c r="C318" i="19"/>
  <c r="Q317" i="19"/>
  <c r="O317" i="19"/>
  <c r="P317" i="19" s="1"/>
  <c r="N317" i="19"/>
  <c r="K317" i="19"/>
  <c r="J317" i="19"/>
  <c r="I317" i="19"/>
  <c r="H317" i="19"/>
  <c r="D317" i="19"/>
  <c r="C317" i="19"/>
  <c r="Q316" i="19"/>
  <c r="O316" i="19"/>
  <c r="P316" i="19" s="1"/>
  <c r="N316" i="19"/>
  <c r="K316" i="19"/>
  <c r="J316" i="19"/>
  <c r="I316" i="19"/>
  <c r="H316" i="19"/>
  <c r="D316" i="19"/>
  <c r="C316" i="19"/>
  <c r="Q315" i="19"/>
  <c r="O315" i="19"/>
  <c r="P315" i="19" s="1"/>
  <c r="N315" i="19"/>
  <c r="K315" i="19"/>
  <c r="J315" i="19"/>
  <c r="I315" i="19"/>
  <c r="H315" i="19"/>
  <c r="D315" i="19"/>
  <c r="C315" i="19"/>
  <c r="Q314" i="19"/>
  <c r="O314" i="19"/>
  <c r="P314" i="19" s="1"/>
  <c r="N314" i="19"/>
  <c r="K314" i="19"/>
  <c r="J314" i="19"/>
  <c r="I314" i="19"/>
  <c r="H314" i="19"/>
  <c r="D314" i="19"/>
  <c r="C314" i="19"/>
  <c r="Q313" i="19"/>
  <c r="O313" i="19"/>
  <c r="P313" i="19" s="1"/>
  <c r="N313" i="19"/>
  <c r="K313" i="19"/>
  <c r="J313" i="19"/>
  <c r="I313" i="19"/>
  <c r="H313" i="19"/>
  <c r="D313" i="19"/>
  <c r="C313" i="19"/>
  <c r="Q312" i="19"/>
  <c r="O312" i="19"/>
  <c r="P312" i="19" s="1"/>
  <c r="N312" i="19"/>
  <c r="K312" i="19"/>
  <c r="J312" i="19"/>
  <c r="I312" i="19"/>
  <c r="H312" i="19"/>
  <c r="D312" i="19"/>
  <c r="C312" i="19"/>
  <c r="Q311" i="19"/>
  <c r="O311" i="19"/>
  <c r="P311" i="19" s="1"/>
  <c r="N311" i="19"/>
  <c r="K311" i="19"/>
  <c r="J311" i="19"/>
  <c r="I311" i="19"/>
  <c r="H311" i="19"/>
  <c r="D311" i="19"/>
  <c r="C311" i="19"/>
  <c r="Q310" i="19"/>
  <c r="O310" i="19"/>
  <c r="P310" i="19" s="1"/>
  <c r="N310" i="19"/>
  <c r="K310" i="19"/>
  <c r="J310" i="19"/>
  <c r="I310" i="19"/>
  <c r="H310" i="19"/>
  <c r="D310" i="19"/>
  <c r="C310" i="19"/>
  <c r="Q309" i="19"/>
  <c r="O309" i="19"/>
  <c r="P309" i="19" s="1"/>
  <c r="N309" i="19"/>
  <c r="K309" i="19"/>
  <c r="J309" i="19"/>
  <c r="I309" i="19"/>
  <c r="H309" i="19"/>
  <c r="D309" i="19"/>
  <c r="C309" i="19"/>
  <c r="Q308" i="19"/>
  <c r="P308" i="19"/>
  <c r="O308" i="19"/>
  <c r="N308" i="19"/>
  <c r="K308" i="19"/>
  <c r="J308" i="19"/>
  <c r="I308" i="19"/>
  <c r="H308" i="19"/>
  <c r="D308" i="19"/>
  <c r="C308" i="19"/>
  <c r="Q307" i="19"/>
  <c r="O307" i="19"/>
  <c r="P307" i="19" s="1"/>
  <c r="N307" i="19"/>
  <c r="K307" i="19"/>
  <c r="J307" i="19"/>
  <c r="I307" i="19"/>
  <c r="H307" i="19"/>
  <c r="D307" i="19"/>
  <c r="C307" i="19"/>
  <c r="Q306" i="19"/>
  <c r="O306" i="19"/>
  <c r="P306" i="19" s="1"/>
  <c r="N306" i="19"/>
  <c r="K306" i="19"/>
  <c r="J306" i="19"/>
  <c r="I306" i="19"/>
  <c r="H306" i="19"/>
  <c r="D306" i="19"/>
  <c r="C306" i="19"/>
  <c r="Q305" i="19"/>
  <c r="O305" i="19"/>
  <c r="P305" i="19" s="1"/>
  <c r="N305" i="19"/>
  <c r="K305" i="19"/>
  <c r="J305" i="19"/>
  <c r="I305" i="19"/>
  <c r="H305" i="19"/>
  <c r="D305" i="19"/>
  <c r="C305" i="19"/>
  <c r="Q304" i="19"/>
  <c r="O304" i="19"/>
  <c r="P304" i="19" s="1"/>
  <c r="N304" i="19"/>
  <c r="K304" i="19"/>
  <c r="J304" i="19"/>
  <c r="I304" i="19"/>
  <c r="H304" i="19"/>
  <c r="D304" i="19"/>
  <c r="C304" i="19"/>
  <c r="Q303" i="19"/>
  <c r="O303" i="19"/>
  <c r="P303" i="19" s="1"/>
  <c r="N303" i="19"/>
  <c r="K303" i="19"/>
  <c r="J303" i="19"/>
  <c r="I303" i="19"/>
  <c r="H303" i="19"/>
  <c r="D303" i="19"/>
  <c r="C303" i="19"/>
  <c r="Q302" i="19"/>
  <c r="O302" i="19"/>
  <c r="P302" i="19" s="1"/>
  <c r="N302" i="19"/>
  <c r="K302" i="19"/>
  <c r="J302" i="19"/>
  <c r="I302" i="19"/>
  <c r="H302" i="19"/>
  <c r="D302" i="19"/>
  <c r="C302" i="19"/>
  <c r="Q301" i="19"/>
  <c r="O301" i="19"/>
  <c r="P301" i="19" s="1"/>
  <c r="N301" i="19"/>
  <c r="K301" i="19"/>
  <c r="J301" i="19"/>
  <c r="I301" i="19"/>
  <c r="H301" i="19"/>
  <c r="D301" i="19"/>
  <c r="C301" i="19"/>
  <c r="Q300" i="19"/>
  <c r="O300" i="19"/>
  <c r="P300" i="19" s="1"/>
  <c r="N300" i="19"/>
  <c r="K300" i="19"/>
  <c r="J300" i="19"/>
  <c r="I300" i="19"/>
  <c r="H300" i="19"/>
  <c r="D300" i="19"/>
  <c r="C300" i="19"/>
  <c r="Q299" i="19"/>
  <c r="O299" i="19"/>
  <c r="P299" i="19" s="1"/>
  <c r="N299" i="19"/>
  <c r="K299" i="19"/>
  <c r="J299" i="19"/>
  <c r="I299" i="19"/>
  <c r="H299" i="19"/>
  <c r="D299" i="19"/>
  <c r="C299" i="19"/>
  <c r="Q298" i="19"/>
  <c r="O298" i="19"/>
  <c r="P298" i="19" s="1"/>
  <c r="N298" i="19"/>
  <c r="K298" i="19"/>
  <c r="J298" i="19"/>
  <c r="I298" i="19"/>
  <c r="H298" i="19"/>
  <c r="D298" i="19"/>
  <c r="C298" i="19"/>
  <c r="Q297" i="19"/>
  <c r="O297" i="19"/>
  <c r="P297" i="19" s="1"/>
  <c r="N297" i="19"/>
  <c r="K297" i="19"/>
  <c r="J297" i="19"/>
  <c r="I297" i="19"/>
  <c r="H297" i="19"/>
  <c r="D297" i="19"/>
  <c r="C297" i="19"/>
  <c r="Q296" i="19"/>
  <c r="O296" i="19"/>
  <c r="P296" i="19" s="1"/>
  <c r="N296" i="19"/>
  <c r="K296" i="19"/>
  <c r="J296" i="19"/>
  <c r="I296" i="19"/>
  <c r="H296" i="19"/>
  <c r="D296" i="19"/>
  <c r="C296" i="19"/>
  <c r="Q295" i="19"/>
  <c r="O295" i="19"/>
  <c r="P295" i="19" s="1"/>
  <c r="N295" i="19"/>
  <c r="K295" i="19"/>
  <c r="J295" i="19"/>
  <c r="I295" i="19"/>
  <c r="H295" i="19"/>
  <c r="D295" i="19"/>
  <c r="C295" i="19"/>
  <c r="Q294" i="19"/>
  <c r="O294" i="19"/>
  <c r="P294" i="19" s="1"/>
  <c r="N294" i="19"/>
  <c r="K294" i="19"/>
  <c r="J294" i="19"/>
  <c r="I294" i="19"/>
  <c r="H294" i="19"/>
  <c r="D294" i="19"/>
  <c r="C294" i="19"/>
  <c r="Q293" i="19"/>
  <c r="O293" i="19"/>
  <c r="P293" i="19" s="1"/>
  <c r="N293" i="19"/>
  <c r="K293" i="19"/>
  <c r="J293" i="19"/>
  <c r="I293" i="19"/>
  <c r="H293" i="19"/>
  <c r="D293" i="19"/>
  <c r="C293" i="19"/>
  <c r="Q292" i="19"/>
  <c r="O292" i="19"/>
  <c r="P292" i="19" s="1"/>
  <c r="N292" i="19"/>
  <c r="K292" i="19"/>
  <c r="J292" i="19"/>
  <c r="I292" i="19"/>
  <c r="H292" i="19"/>
  <c r="D292" i="19"/>
  <c r="C292" i="19"/>
  <c r="Q291" i="19"/>
  <c r="O291" i="19"/>
  <c r="P291" i="19" s="1"/>
  <c r="N291" i="19"/>
  <c r="K291" i="19"/>
  <c r="J291" i="19"/>
  <c r="I291" i="19"/>
  <c r="H291" i="19"/>
  <c r="D291" i="19"/>
  <c r="C291" i="19"/>
  <c r="Q290" i="19"/>
  <c r="O290" i="19"/>
  <c r="P290" i="19" s="1"/>
  <c r="N290" i="19"/>
  <c r="K290" i="19"/>
  <c r="J290" i="19"/>
  <c r="I290" i="19"/>
  <c r="H290" i="19"/>
  <c r="D290" i="19"/>
  <c r="C290" i="19"/>
  <c r="Q289" i="19"/>
  <c r="O289" i="19"/>
  <c r="P289" i="19" s="1"/>
  <c r="N289" i="19"/>
  <c r="K289" i="19"/>
  <c r="J289" i="19"/>
  <c r="I289" i="19"/>
  <c r="H289" i="19"/>
  <c r="D289" i="19"/>
  <c r="C289" i="19"/>
  <c r="Q288" i="19"/>
  <c r="O288" i="19"/>
  <c r="P288" i="19" s="1"/>
  <c r="N288" i="19"/>
  <c r="K288" i="19"/>
  <c r="J288" i="19"/>
  <c r="I288" i="19"/>
  <c r="H288" i="19"/>
  <c r="D288" i="19"/>
  <c r="C288" i="19"/>
  <c r="Q287" i="19"/>
  <c r="O287" i="19"/>
  <c r="P287" i="19" s="1"/>
  <c r="N287" i="19"/>
  <c r="K287" i="19"/>
  <c r="J287" i="19"/>
  <c r="I287" i="19"/>
  <c r="H287" i="19"/>
  <c r="D287" i="19"/>
  <c r="C287" i="19"/>
  <c r="Q286" i="19"/>
  <c r="O286" i="19"/>
  <c r="P286" i="19" s="1"/>
  <c r="N286" i="19"/>
  <c r="K286" i="19"/>
  <c r="J286" i="19"/>
  <c r="I286" i="19"/>
  <c r="H286" i="19"/>
  <c r="D286" i="19"/>
  <c r="C286" i="19"/>
  <c r="Q285" i="19"/>
  <c r="O285" i="19"/>
  <c r="P285" i="19" s="1"/>
  <c r="N285" i="19"/>
  <c r="K285" i="19"/>
  <c r="J285" i="19"/>
  <c r="I285" i="19"/>
  <c r="H285" i="19"/>
  <c r="D285" i="19"/>
  <c r="C285" i="19"/>
  <c r="Q284" i="19"/>
  <c r="O284" i="19"/>
  <c r="P284" i="19" s="1"/>
  <c r="N284" i="19"/>
  <c r="K284" i="19"/>
  <c r="J284" i="19"/>
  <c r="I284" i="19"/>
  <c r="H284" i="19"/>
  <c r="D284" i="19"/>
  <c r="C284" i="19"/>
  <c r="Q283" i="19"/>
  <c r="O283" i="19"/>
  <c r="P283" i="19" s="1"/>
  <c r="N283" i="19"/>
  <c r="K283" i="19"/>
  <c r="J283" i="19"/>
  <c r="I283" i="19"/>
  <c r="H283" i="19"/>
  <c r="D283" i="19"/>
  <c r="C283" i="19"/>
  <c r="Q282" i="19"/>
  <c r="O282" i="19"/>
  <c r="P282" i="19" s="1"/>
  <c r="N282" i="19"/>
  <c r="K282" i="19"/>
  <c r="J282" i="19"/>
  <c r="I282" i="19"/>
  <c r="H282" i="19"/>
  <c r="D282" i="19"/>
  <c r="C282" i="19"/>
  <c r="Q281" i="19"/>
  <c r="O281" i="19"/>
  <c r="P281" i="19" s="1"/>
  <c r="N281" i="19"/>
  <c r="K281" i="19"/>
  <c r="J281" i="19"/>
  <c r="I281" i="19"/>
  <c r="H281" i="19"/>
  <c r="D281" i="19"/>
  <c r="C281" i="19"/>
  <c r="Q280" i="19"/>
  <c r="O280" i="19"/>
  <c r="P280" i="19" s="1"/>
  <c r="N280" i="19"/>
  <c r="K280" i="19"/>
  <c r="J280" i="19"/>
  <c r="I280" i="19"/>
  <c r="H280" i="19"/>
  <c r="D280" i="19"/>
  <c r="C280" i="19"/>
  <c r="Q279" i="19"/>
  <c r="O279" i="19"/>
  <c r="P279" i="19" s="1"/>
  <c r="N279" i="19"/>
  <c r="K279" i="19"/>
  <c r="J279" i="19"/>
  <c r="I279" i="19"/>
  <c r="H279" i="19"/>
  <c r="D279" i="19"/>
  <c r="C279" i="19"/>
  <c r="Q278" i="19"/>
  <c r="O278" i="19"/>
  <c r="P278" i="19" s="1"/>
  <c r="N278" i="19"/>
  <c r="K278" i="19"/>
  <c r="J278" i="19"/>
  <c r="I278" i="19"/>
  <c r="H278" i="19"/>
  <c r="D278" i="19"/>
  <c r="C278" i="19"/>
  <c r="Q277" i="19"/>
  <c r="O277" i="19"/>
  <c r="P277" i="19" s="1"/>
  <c r="N277" i="19"/>
  <c r="K277" i="19"/>
  <c r="J277" i="19"/>
  <c r="I277" i="19"/>
  <c r="H277" i="19"/>
  <c r="D277" i="19"/>
  <c r="C277" i="19"/>
  <c r="Q276" i="19"/>
  <c r="O276" i="19"/>
  <c r="P276" i="19" s="1"/>
  <c r="N276" i="19"/>
  <c r="K276" i="19"/>
  <c r="J276" i="19"/>
  <c r="I276" i="19"/>
  <c r="H276" i="19"/>
  <c r="D276" i="19"/>
  <c r="C276" i="19"/>
  <c r="Q275" i="19"/>
  <c r="O275" i="19"/>
  <c r="P275" i="19" s="1"/>
  <c r="N275" i="19"/>
  <c r="K275" i="19"/>
  <c r="J275" i="19"/>
  <c r="I275" i="19"/>
  <c r="H275" i="19"/>
  <c r="D275" i="19"/>
  <c r="C275" i="19"/>
  <c r="Q274" i="19"/>
  <c r="O274" i="19"/>
  <c r="P274" i="19" s="1"/>
  <c r="N274" i="19"/>
  <c r="K274" i="19"/>
  <c r="J274" i="19"/>
  <c r="I274" i="19"/>
  <c r="H274" i="19"/>
  <c r="D274" i="19"/>
  <c r="C274" i="19"/>
  <c r="Q273" i="19"/>
  <c r="O273" i="19"/>
  <c r="P273" i="19" s="1"/>
  <c r="N273" i="19"/>
  <c r="K273" i="19"/>
  <c r="J273" i="19"/>
  <c r="I273" i="19"/>
  <c r="H273" i="19"/>
  <c r="D273" i="19"/>
  <c r="C273" i="19"/>
  <c r="Q272" i="19"/>
  <c r="O272" i="19"/>
  <c r="P272" i="19" s="1"/>
  <c r="N272" i="19"/>
  <c r="K272" i="19"/>
  <c r="J272" i="19"/>
  <c r="I272" i="19"/>
  <c r="H272" i="19"/>
  <c r="D272" i="19"/>
  <c r="C272" i="19"/>
  <c r="Q271" i="19"/>
  <c r="O271" i="19"/>
  <c r="P271" i="19" s="1"/>
  <c r="N271" i="19"/>
  <c r="K271" i="19"/>
  <c r="J271" i="19"/>
  <c r="I271" i="19"/>
  <c r="H271" i="19"/>
  <c r="D271" i="19"/>
  <c r="C271" i="19"/>
  <c r="Q270" i="19"/>
  <c r="O270" i="19"/>
  <c r="P270" i="19" s="1"/>
  <c r="N270" i="19"/>
  <c r="K270" i="19"/>
  <c r="J270" i="19"/>
  <c r="I270" i="19"/>
  <c r="H270" i="19"/>
  <c r="D270" i="19"/>
  <c r="C270" i="19"/>
  <c r="Q269" i="19"/>
  <c r="O269" i="19"/>
  <c r="P269" i="19" s="1"/>
  <c r="N269" i="19"/>
  <c r="K269" i="19"/>
  <c r="J269" i="19"/>
  <c r="I269" i="19"/>
  <c r="H269" i="19"/>
  <c r="D269" i="19"/>
  <c r="C269" i="19"/>
  <c r="Q268" i="19"/>
  <c r="O268" i="19"/>
  <c r="P268" i="19" s="1"/>
  <c r="N268" i="19"/>
  <c r="K268" i="19"/>
  <c r="J268" i="19"/>
  <c r="I268" i="19"/>
  <c r="H268" i="19"/>
  <c r="D268" i="19"/>
  <c r="C268" i="19"/>
  <c r="Q267" i="19"/>
  <c r="O267" i="19"/>
  <c r="P267" i="19" s="1"/>
  <c r="N267" i="19"/>
  <c r="K267" i="19"/>
  <c r="J267" i="19"/>
  <c r="I267" i="19"/>
  <c r="H267" i="19"/>
  <c r="D267" i="19"/>
  <c r="C267" i="19"/>
  <c r="Q266" i="19"/>
  <c r="O266" i="19"/>
  <c r="P266" i="19" s="1"/>
  <c r="N266" i="19"/>
  <c r="K266" i="19"/>
  <c r="J266" i="19"/>
  <c r="I266" i="19"/>
  <c r="H266" i="19"/>
  <c r="D266" i="19"/>
  <c r="C266" i="19"/>
  <c r="Q265" i="19"/>
  <c r="O265" i="19"/>
  <c r="P265" i="19" s="1"/>
  <c r="N265" i="19"/>
  <c r="K265" i="19"/>
  <c r="J265" i="19"/>
  <c r="I265" i="19"/>
  <c r="H265" i="19"/>
  <c r="D265" i="19"/>
  <c r="C265" i="19"/>
  <c r="Q264" i="19"/>
  <c r="O264" i="19"/>
  <c r="P264" i="19" s="1"/>
  <c r="N264" i="19"/>
  <c r="K264" i="19"/>
  <c r="J264" i="19"/>
  <c r="I264" i="19"/>
  <c r="H264" i="19"/>
  <c r="D264" i="19"/>
  <c r="C264" i="19"/>
  <c r="Q263" i="19"/>
  <c r="O263" i="19"/>
  <c r="P263" i="19" s="1"/>
  <c r="N263" i="19"/>
  <c r="K263" i="19"/>
  <c r="J263" i="19"/>
  <c r="I263" i="19"/>
  <c r="H263" i="19"/>
  <c r="D263" i="19"/>
  <c r="C263" i="19"/>
  <c r="Q262" i="19"/>
  <c r="O262" i="19"/>
  <c r="P262" i="19" s="1"/>
  <c r="N262" i="19"/>
  <c r="K262" i="19"/>
  <c r="J262" i="19"/>
  <c r="I262" i="19"/>
  <c r="H262" i="19"/>
  <c r="D262" i="19"/>
  <c r="C262" i="19"/>
  <c r="Q261" i="19"/>
  <c r="O261" i="19"/>
  <c r="P261" i="19" s="1"/>
  <c r="N261" i="19"/>
  <c r="K261" i="19"/>
  <c r="J261" i="19"/>
  <c r="I261" i="19"/>
  <c r="H261" i="19"/>
  <c r="D261" i="19"/>
  <c r="C261" i="19"/>
  <c r="Q260" i="19"/>
  <c r="O260" i="19"/>
  <c r="P260" i="19" s="1"/>
  <c r="N260" i="19"/>
  <c r="K260" i="19"/>
  <c r="J260" i="19"/>
  <c r="I260" i="19"/>
  <c r="H260" i="19"/>
  <c r="D260" i="19"/>
  <c r="C260" i="19"/>
  <c r="Q259" i="19"/>
  <c r="O259" i="19"/>
  <c r="P259" i="19" s="1"/>
  <c r="N259" i="19"/>
  <c r="K259" i="19"/>
  <c r="J259" i="19"/>
  <c r="I259" i="19"/>
  <c r="H259" i="19"/>
  <c r="D259" i="19"/>
  <c r="C259" i="19"/>
  <c r="Q258" i="19"/>
  <c r="O258" i="19"/>
  <c r="P258" i="19" s="1"/>
  <c r="N258" i="19"/>
  <c r="K258" i="19"/>
  <c r="J258" i="19"/>
  <c r="I258" i="19"/>
  <c r="H258" i="19"/>
  <c r="D258" i="19"/>
  <c r="C258" i="19"/>
  <c r="Q257" i="19"/>
  <c r="O257" i="19"/>
  <c r="P257" i="19" s="1"/>
  <c r="N257" i="19"/>
  <c r="K257" i="19"/>
  <c r="J257" i="19"/>
  <c r="I257" i="19"/>
  <c r="H257" i="19"/>
  <c r="D257" i="19"/>
  <c r="C257" i="19"/>
  <c r="Q256" i="19"/>
  <c r="O256" i="19"/>
  <c r="P256" i="19" s="1"/>
  <c r="N256" i="19"/>
  <c r="K256" i="19"/>
  <c r="J256" i="19"/>
  <c r="I256" i="19"/>
  <c r="H256" i="19"/>
  <c r="D256" i="19"/>
  <c r="C256" i="19"/>
  <c r="Q255" i="19"/>
  <c r="O255" i="19"/>
  <c r="P255" i="19" s="1"/>
  <c r="N255" i="19"/>
  <c r="K255" i="19"/>
  <c r="J255" i="19"/>
  <c r="I255" i="19"/>
  <c r="H255" i="19"/>
  <c r="D255" i="19"/>
  <c r="C255" i="19"/>
  <c r="Q254" i="19"/>
  <c r="O254" i="19"/>
  <c r="P254" i="19" s="1"/>
  <c r="N254" i="19"/>
  <c r="K254" i="19"/>
  <c r="J254" i="19"/>
  <c r="I254" i="19"/>
  <c r="H254" i="19"/>
  <c r="D254" i="19"/>
  <c r="C254" i="19"/>
  <c r="Q253" i="19"/>
  <c r="O253" i="19"/>
  <c r="P253" i="19" s="1"/>
  <c r="N253" i="19"/>
  <c r="K253" i="19"/>
  <c r="J253" i="19"/>
  <c r="I253" i="19"/>
  <c r="H253" i="19"/>
  <c r="D253" i="19"/>
  <c r="C253" i="19"/>
  <c r="Q252" i="19"/>
  <c r="O252" i="19"/>
  <c r="P252" i="19" s="1"/>
  <c r="N252" i="19"/>
  <c r="K252" i="19"/>
  <c r="J252" i="19"/>
  <c r="I252" i="19"/>
  <c r="H252" i="19"/>
  <c r="D252" i="19"/>
  <c r="C252" i="19"/>
  <c r="Q251" i="19"/>
  <c r="O251" i="19"/>
  <c r="P251" i="19" s="1"/>
  <c r="N251" i="19"/>
  <c r="K251" i="19"/>
  <c r="J251" i="19"/>
  <c r="I251" i="19"/>
  <c r="H251" i="19"/>
  <c r="D251" i="19"/>
  <c r="C251" i="19"/>
  <c r="Q250" i="19"/>
  <c r="O250" i="19"/>
  <c r="P250" i="19" s="1"/>
  <c r="N250" i="19"/>
  <c r="K250" i="19"/>
  <c r="J250" i="19"/>
  <c r="I250" i="19"/>
  <c r="H250" i="19"/>
  <c r="D250" i="19"/>
  <c r="C250" i="19"/>
  <c r="Q249" i="19"/>
  <c r="O249" i="19"/>
  <c r="P249" i="19" s="1"/>
  <c r="N249" i="19"/>
  <c r="K249" i="19"/>
  <c r="J249" i="19"/>
  <c r="I249" i="19"/>
  <c r="H249" i="19"/>
  <c r="D249" i="19"/>
  <c r="C249" i="19"/>
  <c r="Q248" i="19"/>
  <c r="O248" i="19"/>
  <c r="P248" i="19" s="1"/>
  <c r="N248" i="19"/>
  <c r="K248" i="19"/>
  <c r="J248" i="19"/>
  <c r="I248" i="19"/>
  <c r="H248" i="19"/>
  <c r="D248" i="19"/>
  <c r="C248" i="19"/>
  <c r="Q247" i="19"/>
  <c r="O247" i="19"/>
  <c r="P247" i="19" s="1"/>
  <c r="N247" i="19"/>
  <c r="K247" i="19"/>
  <c r="J247" i="19"/>
  <c r="I247" i="19"/>
  <c r="H247" i="19"/>
  <c r="D247" i="19"/>
  <c r="C247" i="19"/>
  <c r="Q246" i="19"/>
  <c r="O246" i="19"/>
  <c r="P246" i="19" s="1"/>
  <c r="N246" i="19"/>
  <c r="K246" i="19"/>
  <c r="J246" i="19"/>
  <c r="I246" i="19"/>
  <c r="H246" i="19"/>
  <c r="D246" i="19"/>
  <c r="C246" i="19"/>
  <c r="Q245" i="19"/>
  <c r="O245" i="19"/>
  <c r="P245" i="19" s="1"/>
  <c r="N245" i="19"/>
  <c r="K245" i="19"/>
  <c r="J245" i="19"/>
  <c r="I245" i="19"/>
  <c r="H245" i="19"/>
  <c r="D245" i="19"/>
  <c r="C245" i="19"/>
  <c r="Q244" i="19"/>
  <c r="O244" i="19"/>
  <c r="P244" i="19" s="1"/>
  <c r="N244" i="19"/>
  <c r="K244" i="19"/>
  <c r="J244" i="19"/>
  <c r="I244" i="19"/>
  <c r="H244" i="19"/>
  <c r="D244" i="19"/>
  <c r="C244" i="19"/>
  <c r="Q243" i="19"/>
  <c r="P243" i="19"/>
  <c r="O243" i="19"/>
  <c r="N243" i="19"/>
  <c r="K243" i="19"/>
  <c r="J243" i="19"/>
  <c r="I243" i="19"/>
  <c r="H243" i="19"/>
  <c r="D243" i="19"/>
  <c r="C243" i="19"/>
  <c r="Q242" i="19"/>
  <c r="O242" i="19"/>
  <c r="P242" i="19" s="1"/>
  <c r="N242" i="19"/>
  <c r="K242" i="19"/>
  <c r="J242" i="19"/>
  <c r="I242" i="19"/>
  <c r="H242" i="19"/>
  <c r="D242" i="19"/>
  <c r="C242" i="19"/>
  <c r="Q241" i="19"/>
  <c r="O241" i="19"/>
  <c r="P241" i="19" s="1"/>
  <c r="N241" i="19"/>
  <c r="K241" i="19"/>
  <c r="J241" i="19"/>
  <c r="I241" i="19"/>
  <c r="H241" i="19"/>
  <c r="D241" i="19"/>
  <c r="C241" i="19"/>
  <c r="Q240" i="19"/>
  <c r="P240" i="19"/>
  <c r="O240" i="19"/>
  <c r="N240" i="19"/>
  <c r="K240" i="19"/>
  <c r="J240" i="19"/>
  <c r="I240" i="19"/>
  <c r="H240" i="19"/>
  <c r="D240" i="19"/>
  <c r="C240" i="19"/>
  <c r="Q239" i="19"/>
  <c r="O239" i="19"/>
  <c r="P239" i="19" s="1"/>
  <c r="N239" i="19"/>
  <c r="K239" i="19"/>
  <c r="J239" i="19"/>
  <c r="I239" i="19"/>
  <c r="H239" i="19"/>
  <c r="D239" i="19"/>
  <c r="C239" i="19"/>
  <c r="Q238" i="19"/>
  <c r="O238" i="19"/>
  <c r="P238" i="19" s="1"/>
  <c r="N238" i="19"/>
  <c r="K238" i="19"/>
  <c r="J238" i="19"/>
  <c r="I238" i="19"/>
  <c r="H238" i="19"/>
  <c r="D238" i="19"/>
  <c r="C238" i="19"/>
  <c r="Q237" i="19"/>
  <c r="O237" i="19"/>
  <c r="P237" i="19" s="1"/>
  <c r="N237" i="19"/>
  <c r="K237" i="19"/>
  <c r="J237" i="19"/>
  <c r="I237" i="19"/>
  <c r="H237" i="19"/>
  <c r="D237" i="19"/>
  <c r="C237" i="19"/>
  <c r="Q236" i="19"/>
  <c r="O236" i="19"/>
  <c r="P236" i="19" s="1"/>
  <c r="N236" i="19"/>
  <c r="K236" i="19"/>
  <c r="J236" i="19"/>
  <c r="I236" i="19"/>
  <c r="H236" i="19"/>
  <c r="D236" i="19"/>
  <c r="C236" i="19"/>
  <c r="Q235" i="19"/>
  <c r="O235" i="19"/>
  <c r="P235" i="19" s="1"/>
  <c r="N235" i="19"/>
  <c r="K235" i="19"/>
  <c r="J235" i="19"/>
  <c r="I235" i="19"/>
  <c r="H235" i="19"/>
  <c r="D235" i="19"/>
  <c r="C235" i="19"/>
  <c r="Q234" i="19"/>
  <c r="O234" i="19"/>
  <c r="P234" i="19" s="1"/>
  <c r="N234" i="19"/>
  <c r="K234" i="19"/>
  <c r="J234" i="19"/>
  <c r="I234" i="19"/>
  <c r="H234" i="19"/>
  <c r="D234" i="19"/>
  <c r="C234" i="19"/>
  <c r="Q233" i="19"/>
  <c r="O233" i="19"/>
  <c r="P233" i="19" s="1"/>
  <c r="N233" i="19"/>
  <c r="K233" i="19"/>
  <c r="J233" i="19"/>
  <c r="I233" i="19"/>
  <c r="H233" i="19"/>
  <c r="D233" i="19"/>
  <c r="C233" i="19"/>
  <c r="Q232" i="19"/>
  <c r="O232" i="19"/>
  <c r="P232" i="19" s="1"/>
  <c r="N232" i="19"/>
  <c r="K232" i="19"/>
  <c r="J232" i="19"/>
  <c r="I232" i="19"/>
  <c r="H232" i="19"/>
  <c r="D232" i="19"/>
  <c r="C232" i="19"/>
  <c r="Q231" i="19"/>
  <c r="O231" i="19"/>
  <c r="P231" i="19" s="1"/>
  <c r="N231" i="19"/>
  <c r="K231" i="19"/>
  <c r="J231" i="19"/>
  <c r="I231" i="19"/>
  <c r="H231" i="19"/>
  <c r="D231" i="19"/>
  <c r="C231" i="19"/>
  <c r="Q230" i="19"/>
  <c r="O230" i="19"/>
  <c r="P230" i="19" s="1"/>
  <c r="N230" i="19"/>
  <c r="K230" i="19"/>
  <c r="J230" i="19"/>
  <c r="I230" i="19"/>
  <c r="H230" i="19"/>
  <c r="D230" i="19"/>
  <c r="C230" i="19"/>
  <c r="Q229" i="19"/>
  <c r="O229" i="19"/>
  <c r="P229" i="19" s="1"/>
  <c r="N229" i="19"/>
  <c r="K229" i="19"/>
  <c r="J229" i="19"/>
  <c r="I229" i="19"/>
  <c r="H229" i="19"/>
  <c r="D229" i="19"/>
  <c r="C229" i="19"/>
  <c r="Q228" i="19"/>
  <c r="O228" i="19"/>
  <c r="P228" i="19" s="1"/>
  <c r="N228" i="19"/>
  <c r="K228" i="19"/>
  <c r="J228" i="19"/>
  <c r="I228" i="19"/>
  <c r="H228" i="19"/>
  <c r="D228" i="19"/>
  <c r="C228" i="19"/>
  <c r="Q227" i="19"/>
  <c r="O227" i="19"/>
  <c r="P227" i="19" s="1"/>
  <c r="N227" i="19"/>
  <c r="K227" i="19"/>
  <c r="J227" i="19"/>
  <c r="I227" i="19"/>
  <c r="H227" i="19"/>
  <c r="D227" i="19"/>
  <c r="C227" i="19"/>
  <c r="Q226" i="19"/>
  <c r="O226" i="19"/>
  <c r="P226" i="19" s="1"/>
  <c r="N226" i="19"/>
  <c r="K226" i="19"/>
  <c r="J226" i="19"/>
  <c r="I226" i="19"/>
  <c r="H226" i="19"/>
  <c r="D226" i="19"/>
  <c r="C226" i="19"/>
  <c r="Q225" i="19"/>
  <c r="O225" i="19"/>
  <c r="P225" i="19" s="1"/>
  <c r="N225" i="19"/>
  <c r="K225" i="19"/>
  <c r="J225" i="19"/>
  <c r="I225" i="19"/>
  <c r="H225" i="19"/>
  <c r="D225" i="19"/>
  <c r="C225" i="19"/>
  <c r="Q224" i="19"/>
  <c r="O224" i="19"/>
  <c r="P224" i="19" s="1"/>
  <c r="N224" i="19"/>
  <c r="K224" i="19"/>
  <c r="J224" i="19"/>
  <c r="I224" i="19"/>
  <c r="H224" i="19"/>
  <c r="D224" i="19"/>
  <c r="C224" i="19"/>
  <c r="Q223" i="19"/>
  <c r="O223" i="19"/>
  <c r="P223" i="19" s="1"/>
  <c r="N223" i="19"/>
  <c r="K223" i="19"/>
  <c r="J223" i="19"/>
  <c r="I223" i="19"/>
  <c r="H223" i="19"/>
  <c r="D223" i="19"/>
  <c r="C223" i="19"/>
  <c r="Q222" i="19"/>
  <c r="O222" i="19"/>
  <c r="P222" i="19" s="1"/>
  <c r="N222" i="19"/>
  <c r="K222" i="19"/>
  <c r="J222" i="19"/>
  <c r="I222" i="19"/>
  <c r="H222" i="19"/>
  <c r="D222" i="19"/>
  <c r="C222" i="19"/>
  <c r="Q221" i="19"/>
  <c r="O221" i="19"/>
  <c r="P221" i="19" s="1"/>
  <c r="N221" i="19"/>
  <c r="K221" i="19"/>
  <c r="J221" i="19"/>
  <c r="I221" i="19"/>
  <c r="H221" i="19"/>
  <c r="D221" i="19"/>
  <c r="C221" i="19"/>
  <c r="Q220" i="19"/>
  <c r="O220" i="19"/>
  <c r="P220" i="19" s="1"/>
  <c r="N220" i="19"/>
  <c r="K220" i="19"/>
  <c r="J220" i="19"/>
  <c r="I220" i="19"/>
  <c r="H220" i="19"/>
  <c r="D220" i="19"/>
  <c r="C220" i="19"/>
  <c r="Q219" i="19"/>
  <c r="O219" i="19"/>
  <c r="P219" i="19" s="1"/>
  <c r="N219" i="19"/>
  <c r="K219" i="19"/>
  <c r="J219" i="19"/>
  <c r="I219" i="19"/>
  <c r="H219" i="19"/>
  <c r="D219" i="19"/>
  <c r="C219" i="19"/>
  <c r="Q218" i="19"/>
  <c r="O218" i="19"/>
  <c r="P218" i="19" s="1"/>
  <c r="N218" i="19"/>
  <c r="K218" i="19"/>
  <c r="J218" i="19"/>
  <c r="I218" i="19"/>
  <c r="H218" i="19"/>
  <c r="D218" i="19"/>
  <c r="C218" i="19"/>
  <c r="Q217" i="19"/>
  <c r="O217" i="19"/>
  <c r="P217" i="19" s="1"/>
  <c r="N217" i="19"/>
  <c r="K217" i="19"/>
  <c r="J217" i="19"/>
  <c r="I217" i="19"/>
  <c r="H217" i="19"/>
  <c r="D217" i="19"/>
  <c r="C217" i="19"/>
  <c r="Q216" i="19"/>
  <c r="O216" i="19"/>
  <c r="P216" i="19" s="1"/>
  <c r="N216" i="19"/>
  <c r="K216" i="19"/>
  <c r="J216" i="19"/>
  <c r="I216" i="19"/>
  <c r="H216" i="19"/>
  <c r="D216" i="19"/>
  <c r="C216" i="19"/>
  <c r="Q215" i="19"/>
  <c r="O215" i="19"/>
  <c r="P215" i="19" s="1"/>
  <c r="N215" i="19"/>
  <c r="K215" i="19"/>
  <c r="J215" i="19"/>
  <c r="I215" i="19"/>
  <c r="H215" i="19"/>
  <c r="D215" i="19"/>
  <c r="C215" i="19"/>
  <c r="Q214" i="19"/>
  <c r="O214" i="19"/>
  <c r="P214" i="19" s="1"/>
  <c r="N214" i="19"/>
  <c r="K214" i="19"/>
  <c r="J214" i="19"/>
  <c r="I214" i="19"/>
  <c r="H214" i="19"/>
  <c r="D214" i="19"/>
  <c r="C214" i="19"/>
  <c r="Q213" i="19"/>
  <c r="O213" i="19"/>
  <c r="P213" i="19" s="1"/>
  <c r="N213" i="19"/>
  <c r="K213" i="19"/>
  <c r="J213" i="19"/>
  <c r="I213" i="19"/>
  <c r="H213" i="19"/>
  <c r="D213" i="19"/>
  <c r="C213" i="19"/>
  <c r="Q212" i="19"/>
  <c r="O212" i="19"/>
  <c r="P212" i="19" s="1"/>
  <c r="N212" i="19"/>
  <c r="K212" i="19"/>
  <c r="J212" i="19"/>
  <c r="I212" i="19"/>
  <c r="H212" i="19"/>
  <c r="D212" i="19"/>
  <c r="C212" i="19"/>
  <c r="Q211" i="19"/>
  <c r="O211" i="19"/>
  <c r="P211" i="19" s="1"/>
  <c r="N211" i="19"/>
  <c r="K211" i="19"/>
  <c r="J211" i="19"/>
  <c r="I211" i="19"/>
  <c r="H211" i="19"/>
  <c r="D211" i="19"/>
  <c r="C211" i="19"/>
  <c r="Q210" i="19"/>
  <c r="O210" i="19"/>
  <c r="P210" i="19" s="1"/>
  <c r="N210" i="19"/>
  <c r="K210" i="19"/>
  <c r="J210" i="19"/>
  <c r="I210" i="19"/>
  <c r="H210" i="19"/>
  <c r="D210" i="19"/>
  <c r="C210" i="19"/>
  <c r="Q209" i="19"/>
  <c r="O209" i="19"/>
  <c r="P209" i="19" s="1"/>
  <c r="N209" i="19"/>
  <c r="K209" i="19"/>
  <c r="J209" i="19"/>
  <c r="I209" i="19"/>
  <c r="H209" i="19"/>
  <c r="D209" i="19"/>
  <c r="C209" i="19"/>
  <c r="Q208" i="19"/>
  <c r="O208" i="19"/>
  <c r="P208" i="19" s="1"/>
  <c r="N208" i="19"/>
  <c r="K208" i="19"/>
  <c r="J208" i="19"/>
  <c r="I208" i="19"/>
  <c r="H208" i="19"/>
  <c r="D208" i="19"/>
  <c r="C208" i="19"/>
  <c r="Q207" i="19"/>
  <c r="O207" i="19"/>
  <c r="P207" i="19" s="1"/>
  <c r="N207" i="19"/>
  <c r="K207" i="19"/>
  <c r="J207" i="19"/>
  <c r="I207" i="19"/>
  <c r="H207" i="19"/>
  <c r="D207" i="19"/>
  <c r="C207" i="19"/>
  <c r="Q206" i="19"/>
  <c r="O206" i="19"/>
  <c r="P206" i="19" s="1"/>
  <c r="N206" i="19"/>
  <c r="K206" i="19"/>
  <c r="J206" i="19"/>
  <c r="I206" i="19"/>
  <c r="H206" i="19"/>
  <c r="D206" i="19"/>
  <c r="C206" i="19"/>
  <c r="Q205" i="19"/>
  <c r="O205" i="19"/>
  <c r="P205" i="19" s="1"/>
  <c r="N205" i="19"/>
  <c r="K205" i="19"/>
  <c r="J205" i="19"/>
  <c r="I205" i="19"/>
  <c r="H205" i="19"/>
  <c r="D205" i="19"/>
  <c r="C205" i="19"/>
  <c r="Q204" i="19"/>
  <c r="O204" i="19"/>
  <c r="P204" i="19" s="1"/>
  <c r="N204" i="19"/>
  <c r="K204" i="19"/>
  <c r="J204" i="19"/>
  <c r="I204" i="19"/>
  <c r="H204" i="19"/>
  <c r="D204" i="19"/>
  <c r="C204" i="19"/>
  <c r="Q203" i="19"/>
  <c r="O203" i="19"/>
  <c r="P203" i="19" s="1"/>
  <c r="N203" i="19"/>
  <c r="K203" i="19"/>
  <c r="J203" i="19"/>
  <c r="I203" i="19"/>
  <c r="H203" i="19"/>
  <c r="D203" i="19"/>
  <c r="C203" i="19"/>
  <c r="Q202" i="19"/>
  <c r="O202" i="19"/>
  <c r="P202" i="19" s="1"/>
  <c r="N202" i="19"/>
  <c r="K202" i="19"/>
  <c r="J202" i="19"/>
  <c r="I202" i="19"/>
  <c r="H202" i="19"/>
  <c r="D202" i="19"/>
  <c r="C202" i="19"/>
  <c r="Q201" i="19"/>
  <c r="O201" i="19"/>
  <c r="P201" i="19" s="1"/>
  <c r="N201" i="19"/>
  <c r="K201" i="19"/>
  <c r="J201" i="19"/>
  <c r="I201" i="19"/>
  <c r="H201" i="19"/>
  <c r="D201" i="19"/>
  <c r="C201" i="19"/>
  <c r="Q200" i="19"/>
  <c r="O200" i="19"/>
  <c r="P200" i="19" s="1"/>
  <c r="N200" i="19"/>
  <c r="K200" i="19"/>
  <c r="J200" i="19"/>
  <c r="I200" i="19"/>
  <c r="H200" i="19"/>
  <c r="D200" i="19"/>
  <c r="C200" i="19"/>
  <c r="Q199" i="19"/>
  <c r="O199" i="19"/>
  <c r="P199" i="19" s="1"/>
  <c r="N199" i="19"/>
  <c r="K199" i="19"/>
  <c r="J199" i="19"/>
  <c r="I199" i="19"/>
  <c r="H199" i="19"/>
  <c r="D199" i="19"/>
  <c r="C199" i="19"/>
  <c r="Q198" i="19"/>
  <c r="O198" i="19"/>
  <c r="P198" i="19" s="1"/>
  <c r="N198" i="19"/>
  <c r="K198" i="19"/>
  <c r="J198" i="19"/>
  <c r="I198" i="19"/>
  <c r="H198" i="19"/>
  <c r="D198" i="19"/>
  <c r="C198" i="19"/>
  <c r="Q197" i="19"/>
  <c r="O197" i="19"/>
  <c r="P197" i="19" s="1"/>
  <c r="N197" i="19"/>
  <c r="K197" i="19"/>
  <c r="J197" i="19"/>
  <c r="I197" i="19"/>
  <c r="H197" i="19"/>
  <c r="D197" i="19"/>
  <c r="C197" i="19"/>
  <c r="Q196" i="19"/>
  <c r="O196" i="19"/>
  <c r="P196" i="19" s="1"/>
  <c r="N196" i="19"/>
  <c r="K196" i="19"/>
  <c r="J196" i="19"/>
  <c r="I196" i="19"/>
  <c r="H196" i="19"/>
  <c r="D196" i="19"/>
  <c r="C196" i="19"/>
  <c r="Q195" i="19"/>
  <c r="O195" i="19"/>
  <c r="P195" i="19" s="1"/>
  <c r="N195" i="19"/>
  <c r="K195" i="19"/>
  <c r="J195" i="19"/>
  <c r="I195" i="19"/>
  <c r="H195" i="19"/>
  <c r="D195" i="19"/>
  <c r="C195" i="19"/>
  <c r="Q194" i="19"/>
  <c r="O194" i="19"/>
  <c r="P194" i="19" s="1"/>
  <c r="N194" i="19"/>
  <c r="K194" i="19"/>
  <c r="J194" i="19"/>
  <c r="I194" i="19"/>
  <c r="H194" i="19"/>
  <c r="D194" i="19"/>
  <c r="C194" i="19"/>
  <c r="Q193" i="19"/>
  <c r="O193" i="19"/>
  <c r="P193" i="19" s="1"/>
  <c r="N193" i="19"/>
  <c r="K193" i="19"/>
  <c r="J193" i="19"/>
  <c r="I193" i="19"/>
  <c r="H193" i="19"/>
  <c r="D193" i="19"/>
  <c r="C193" i="19"/>
  <c r="Q192" i="19"/>
  <c r="O192" i="19"/>
  <c r="P192" i="19" s="1"/>
  <c r="N192" i="19"/>
  <c r="K192" i="19"/>
  <c r="J192" i="19"/>
  <c r="I192" i="19"/>
  <c r="H192" i="19"/>
  <c r="D192" i="19"/>
  <c r="C192" i="19"/>
  <c r="Q191" i="19"/>
  <c r="O191" i="19"/>
  <c r="P191" i="19" s="1"/>
  <c r="N191" i="19"/>
  <c r="K191" i="19"/>
  <c r="J191" i="19"/>
  <c r="I191" i="19"/>
  <c r="H191" i="19"/>
  <c r="D191" i="19"/>
  <c r="C191" i="19"/>
  <c r="Q190" i="19"/>
  <c r="O190" i="19"/>
  <c r="P190" i="19" s="1"/>
  <c r="N190" i="19"/>
  <c r="K190" i="19"/>
  <c r="J190" i="19"/>
  <c r="I190" i="19"/>
  <c r="H190" i="19"/>
  <c r="D190" i="19"/>
  <c r="C190" i="19"/>
  <c r="Q189" i="19"/>
  <c r="O189" i="19"/>
  <c r="P189" i="19" s="1"/>
  <c r="N189" i="19"/>
  <c r="K189" i="19"/>
  <c r="J189" i="19"/>
  <c r="I189" i="19"/>
  <c r="H189" i="19"/>
  <c r="D189" i="19"/>
  <c r="C189" i="19"/>
  <c r="Q188" i="19"/>
  <c r="O188" i="19"/>
  <c r="P188" i="19" s="1"/>
  <c r="N188" i="19"/>
  <c r="K188" i="19"/>
  <c r="J188" i="19"/>
  <c r="I188" i="19"/>
  <c r="H188" i="19"/>
  <c r="D188" i="19"/>
  <c r="C188" i="19"/>
  <c r="Q187" i="19"/>
  <c r="O187" i="19"/>
  <c r="P187" i="19" s="1"/>
  <c r="N187" i="19"/>
  <c r="K187" i="19"/>
  <c r="J187" i="19"/>
  <c r="I187" i="19"/>
  <c r="H187" i="19"/>
  <c r="D187" i="19"/>
  <c r="C187" i="19"/>
  <c r="Q186" i="19"/>
  <c r="O186" i="19"/>
  <c r="P186" i="19" s="1"/>
  <c r="N186" i="19"/>
  <c r="K186" i="19"/>
  <c r="J186" i="19"/>
  <c r="I186" i="19"/>
  <c r="H186" i="19"/>
  <c r="D186" i="19"/>
  <c r="C186" i="19"/>
  <c r="Q185" i="19"/>
  <c r="O185" i="19"/>
  <c r="P185" i="19" s="1"/>
  <c r="N185" i="19"/>
  <c r="K185" i="19"/>
  <c r="J185" i="19"/>
  <c r="I185" i="19"/>
  <c r="H185" i="19"/>
  <c r="D185" i="19"/>
  <c r="C185" i="19"/>
  <c r="Q184" i="19"/>
  <c r="O184" i="19"/>
  <c r="P184" i="19" s="1"/>
  <c r="N184" i="19"/>
  <c r="K184" i="19"/>
  <c r="J184" i="19"/>
  <c r="I184" i="19"/>
  <c r="H184" i="19"/>
  <c r="D184" i="19"/>
  <c r="C184" i="19"/>
  <c r="Q183" i="19"/>
  <c r="O183" i="19"/>
  <c r="P183" i="19" s="1"/>
  <c r="N183" i="19"/>
  <c r="K183" i="19"/>
  <c r="J183" i="19"/>
  <c r="I183" i="19"/>
  <c r="H183" i="19"/>
  <c r="D183" i="19"/>
  <c r="C183" i="19"/>
  <c r="Q182" i="19"/>
  <c r="O182" i="19"/>
  <c r="P182" i="19" s="1"/>
  <c r="N182" i="19"/>
  <c r="K182" i="19"/>
  <c r="J182" i="19"/>
  <c r="I182" i="19"/>
  <c r="H182" i="19"/>
  <c r="D182" i="19"/>
  <c r="C182" i="19"/>
  <c r="Q181" i="19"/>
  <c r="O181" i="19"/>
  <c r="P181" i="19" s="1"/>
  <c r="N181" i="19"/>
  <c r="K181" i="19"/>
  <c r="J181" i="19"/>
  <c r="I181" i="19"/>
  <c r="H181" i="19"/>
  <c r="D181" i="19"/>
  <c r="C181" i="19"/>
  <c r="Q180" i="19"/>
  <c r="O180" i="19"/>
  <c r="P180" i="19" s="1"/>
  <c r="N180" i="19"/>
  <c r="K180" i="19"/>
  <c r="J180" i="19"/>
  <c r="I180" i="19"/>
  <c r="H180" i="19"/>
  <c r="D180" i="19"/>
  <c r="C180" i="19"/>
  <c r="Q179" i="19"/>
  <c r="O179" i="19"/>
  <c r="P179" i="19" s="1"/>
  <c r="N179" i="19"/>
  <c r="K179" i="19"/>
  <c r="J179" i="19"/>
  <c r="I179" i="19"/>
  <c r="H179" i="19"/>
  <c r="D179" i="19"/>
  <c r="C179" i="19"/>
  <c r="Q178" i="19"/>
  <c r="O178" i="19"/>
  <c r="P178" i="19" s="1"/>
  <c r="N178" i="19"/>
  <c r="K178" i="19"/>
  <c r="J178" i="19"/>
  <c r="I178" i="19"/>
  <c r="H178" i="19"/>
  <c r="D178" i="19"/>
  <c r="C178" i="19"/>
  <c r="Q177" i="19"/>
  <c r="O177" i="19"/>
  <c r="P177" i="19" s="1"/>
  <c r="N177" i="19"/>
  <c r="K177" i="19"/>
  <c r="J177" i="19"/>
  <c r="I177" i="19"/>
  <c r="H177" i="19"/>
  <c r="D177" i="19"/>
  <c r="C177" i="19"/>
  <c r="Q176" i="19"/>
  <c r="O176" i="19"/>
  <c r="P176" i="19" s="1"/>
  <c r="N176" i="19"/>
  <c r="K176" i="19"/>
  <c r="J176" i="19"/>
  <c r="I176" i="19"/>
  <c r="H176" i="19"/>
  <c r="D176" i="19"/>
  <c r="C176" i="19"/>
  <c r="Q175" i="19"/>
  <c r="O175" i="19"/>
  <c r="P175" i="19" s="1"/>
  <c r="N175" i="19"/>
  <c r="K175" i="19"/>
  <c r="J175" i="19"/>
  <c r="I175" i="19"/>
  <c r="H175" i="19"/>
  <c r="D175" i="19"/>
  <c r="C175" i="19"/>
  <c r="Q174" i="19"/>
  <c r="O174" i="19"/>
  <c r="P174" i="19" s="1"/>
  <c r="N174" i="19"/>
  <c r="K174" i="19"/>
  <c r="J174" i="19"/>
  <c r="I174" i="19"/>
  <c r="H174" i="19"/>
  <c r="D174" i="19"/>
  <c r="C174" i="19"/>
  <c r="Q173" i="19"/>
  <c r="O173" i="19"/>
  <c r="P173" i="19" s="1"/>
  <c r="N173" i="19"/>
  <c r="K173" i="19"/>
  <c r="J173" i="19"/>
  <c r="I173" i="19"/>
  <c r="H173" i="19"/>
  <c r="D173" i="19"/>
  <c r="C173" i="19"/>
  <c r="Q172" i="19"/>
  <c r="O172" i="19"/>
  <c r="P172" i="19" s="1"/>
  <c r="N172" i="19"/>
  <c r="K172" i="19"/>
  <c r="J172" i="19"/>
  <c r="I172" i="19"/>
  <c r="H172" i="19"/>
  <c r="D172" i="19"/>
  <c r="C172" i="19"/>
  <c r="Q171" i="19"/>
  <c r="O171" i="19"/>
  <c r="P171" i="19" s="1"/>
  <c r="N171" i="19"/>
  <c r="K171" i="19"/>
  <c r="J171" i="19"/>
  <c r="I171" i="19"/>
  <c r="H171" i="19"/>
  <c r="D171" i="19"/>
  <c r="C171" i="19"/>
  <c r="Q170" i="19"/>
  <c r="O170" i="19"/>
  <c r="P170" i="19" s="1"/>
  <c r="N170" i="19"/>
  <c r="K170" i="19"/>
  <c r="J170" i="19"/>
  <c r="I170" i="19"/>
  <c r="H170" i="19"/>
  <c r="D170" i="19"/>
  <c r="C170" i="19"/>
  <c r="Q169" i="19"/>
  <c r="O169" i="19"/>
  <c r="P169" i="19" s="1"/>
  <c r="N169" i="19"/>
  <c r="K169" i="19"/>
  <c r="J169" i="19"/>
  <c r="I169" i="19"/>
  <c r="H169" i="19"/>
  <c r="D169" i="19"/>
  <c r="C169" i="19"/>
  <c r="Q168" i="19"/>
  <c r="O168" i="19"/>
  <c r="P168" i="19" s="1"/>
  <c r="N168" i="19"/>
  <c r="K168" i="19"/>
  <c r="J168" i="19"/>
  <c r="I168" i="19"/>
  <c r="H168" i="19"/>
  <c r="D168" i="19"/>
  <c r="C168" i="19"/>
  <c r="Q167" i="19"/>
  <c r="O167" i="19"/>
  <c r="P167" i="19" s="1"/>
  <c r="N167" i="19"/>
  <c r="K167" i="19"/>
  <c r="J167" i="19"/>
  <c r="I167" i="19"/>
  <c r="H167" i="19"/>
  <c r="D167" i="19"/>
  <c r="C167" i="19"/>
  <c r="Q166" i="19"/>
  <c r="O166" i="19"/>
  <c r="P166" i="19" s="1"/>
  <c r="N166" i="19"/>
  <c r="K166" i="19"/>
  <c r="J166" i="19"/>
  <c r="I166" i="19"/>
  <c r="H166" i="19"/>
  <c r="D166" i="19"/>
  <c r="C166" i="19"/>
  <c r="Q165" i="19"/>
  <c r="O165" i="19"/>
  <c r="P165" i="19" s="1"/>
  <c r="N165" i="19"/>
  <c r="K165" i="19"/>
  <c r="J165" i="19"/>
  <c r="I165" i="19"/>
  <c r="H165" i="19"/>
  <c r="D165" i="19"/>
  <c r="C165" i="19"/>
  <c r="Q164" i="19"/>
  <c r="O164" i="19"/>
  <c r="P164" i="19" s="1"/>
  <c r="N164" i="19"/>
  <c r="K164" i="19"/>
  <c r="J164" i="19"/>
  <c r="I164" i="19"/>
  <c r="H164" i="19"/>
  <c r="D164" i="19"/>
  <c r="C164" i="19"/>
  <c r="Q163" i="19"/>
  <c r="O163" i="19"/>
  <c r="P163" i="19" s="1"/>
  <c r="N163" i="19"/>
  <c r="K163" i="19"/>
  <c r="J163" i="19"/>
  <c r="I163" i="19"/>
  <c r="H163" i="19"/>
  <c r="D163" i="19"/>
  <c r="C163" i="19"/>
  <c r="Q162" i="19"/>
  <c r="O162" i="19"/>
  <c r="P162" i="19" s="1"/>
  <c r="N162" i="19"/>
  <c r="K162" i="19"/>
  <c r="J162" i="19"/>
  <c r="I162" i="19"/>
  <c r="H162" i="19"/>
  <c r="D162" i="19"/>
  <c r="C162" i="19"/>
  <c r="Q161" i="19"/>
  <c r="O161" i="19"/>
  <c r="P161" i="19" s="1"/>
  <c r="N161" i="19"/>
  <c r="K161" i="19"/>
  <c r="J161" i="19"/>
  <c r="I161" i="19"/>
  <c r="H161" i="19"/>
  <c r="D161" i="19"/>
  <c r="C161" i="19"/>
  <c r="Q160" i="19"/>
  <c r="O160" i="19"/>
  <c r="P160" i="19" s="1"/>
  <c r="N160" i="19"/>
  <c r="K160" i="19"/>
  <c r="J160" i="19"/>
  <c r="I160" i="19"/>
  <c r="H160" i="19"/>
  <c r="D160" i="19"/>
  <c r="C160" i="19"/>
  <c r="Q159" i="19"/>
  <c r="O159" i="19"/>
  <c r="P159" i="19" s="1"/>
  <c r="N159" i="19"/>
  <c r="K159" i="19"/>
  <c r="J159" i="19"/>
  <c r="I159" i="19"/>
  <c r="H159" i="19"/>
  <c r="D159" i="19"/>
  <c r="C159" i="19"/>
  <c r="Q158" i="19"/>
  <c r="O158" i="19"/>
  <c r="P158" i="19" s="1"/>
  <c r="N158" i="19"/>
  <c r="K158" i="19"/>
  <c r="J158" i="19"/>
  <c r="I158" i="19"/>
  <c r="H158" i="19"/>
  <c r="D158" i="19"/>
  <c r="C158" i="19"/>
  <c r="Q157" i="19"/>
  <c r="O157" i="19"/>
  <c r="P157" i="19" s="1"/>
  <c r="N157" i="19"/>
  <c r="K157" i="19"/>
  <c r="J157" i="19"/>
  <c r="I157" i="19"/>
  <c r="H157" i="19"/>
  <c r="D157" i="19"/>
  <c r="C157" i="19"/>
  <c r="Q156" i="19"/>
  <c r="O156" i="19"/>
  <c r="P156" i="19" s="1"/>
  <c r="N156" i="19"/>
  <c r="K156" i="19"/>
  <c r="J156" i="19"/>
  <c r="I156" i="19"/>
  <c r="H156" i="19"/>
  <c r="D156" i="19"/>
  <c r="C156" i="19"/>
  <c r="Q155" i="19"/>
  <c r="O155" i="19"/>
  <c r="P155" i="19" s="1"/>
  <c r="N155" i="19"/>
  <c r="K155" i="19"/>
  <c r="J155" i="19"/>
  <c r="I155" i="19"/>
  <c r="H155" i="19"/>
  <c r="D155" i="19"/>
  <c r="C155" i="19"/>
  <c r="Q154" i="19"/>
  <c r="O154" i="19"/>
  <c r="P154" i="19" s="1"/>
  <c r="N154" i="19"/>
  <c r="K154" i="19"/>
  <c r="J154" i="19"/>
  <c r="I154" i="19"/>
  <c r="H154" i="19"/>
  <c r="D154" i="19"/>
  <c r="C154" i="19"/>
  <c r="Q153" i="19"/>
  <c r="O153" i="19"/>
  <c r="P153" i="19" s="1"/>
  <c r="N153" i="19"/>
  <c r="K153" i="19"/>
  <c r="J153" i="19"/>
  <c r="I153" i="19"/>
  <c r="H153" i="19"/>
  <c r="D153" i="19"/>
  <c r="C153" i="19"/>
  <c r="Q152" i="19"/>
  <c r="O152" i="19"/>
  <c r="P152" i="19" s="1"/>
  <c r="N152" i="19"/>
  <c r="K152" i="19"/>
  <c r="J152" i="19"/>
  <c r="I152" i="19"/>
  <c r="H152" i="19"/>
  <c r="D152" i="19"/>
  <c r="C152" i="19"/>
  <c r="Q151" i="19"/>
  <c r="O151" i="19"/>
  <c r="P151" i="19" s="1"/>
  <c r="N151" i="19"/>
  <c r="K151" i="19"/>
  <c r="J151" i="19"/>
  <c r="I151" i="19"/>
  <c r="H151" i="19"/>
  <c r="D151" i="19"/>
  <c r="C151" i="19"/>
  <c r="Q150" i="19"/>
  <c r="O150" i="19"/>
  <c r="P150" i="19" s="1"/>
  <c r="N150" i="19"/>
  <c r="K150" i="19"/>
  <c r="J150" i="19"/>
  <c r="I150" i="19"/>
  <c r="H150" i="19"/>
  <c r="D150" i="19"/>
  <c r="C150" i="19"/>
  <c r="Q149" i="19"/>
  <c r="O149" i="19"/>
  <c r="P149" i="19" s="1"/>
  <c r="N149" i="19"/>
  <c r="K149" i="19"/>
  <c r="J149" i="19"/>
  <c r="I149" i="19"/>
  <c r="H149" i="19"/>
  <c r="D149" i="19"/>
  <c r="C149" i="19"/>
  <c r="Q148" i="19"/>
  <c r="O148" i="19"/>
  <c r="P148" i="19" s="1"/>
  <c r="N148" i="19"/>
  <c r="K148" i="19"/>
  <c r="J148" i="19"/>
  <c r="I148" i="19"/>
  <c r="H148" i="19"/>
  <c r="D148" i="19"/>
  <c r="C148" i="19"/>
  <c r="Q147" i="19"/>
  <c r="O147" i="19"/>
  <c r="P147" i="19" s="1"/>
  <c r="N147" i="19"/>
  <c r="K147" i="19"/>
  <c r="J147" i="19"/>
  <c r="I147" i="19"/>
  <c r="H147" i="19"/>
  <c r="D147" i="19"/>
  <c r="C147" i="19"/>
  <c r="Q146" i="19"/>
  <c r="O146" i="19"/>
  <c r="P146" i="19" s="1"/>
  <c r="N146" i="19"/>
  <c r="K146" i="19"/>
  <c r="J146" i="19"/>
  <c r="I146" i="19"/>
  <c r="H146" i="19"/>
  <c r="D146" i="19"/>
  <c r="C146" i="19"/>
  <c r="Q145" i="19"/>
  <c r="O145" i="19"/>
  <c r="P145" i="19" s="1"/>
  <c r="N145" i="19"/>
  <c r="K145" i="19"/>
  <c r="J145" i="19"/>
  <c r="I145" i="19"/>
  <c r="H145" i="19"/>
  <c r="D145" i="19"/>
  <c r="C145" i="19"/>
  <c r="Q144" i="19"/>
  <c r="O144" i="19"/>
  <c r="P144" i="19" s="1"/>
  <c r="N144" i="19"/>
  <c r="K144" i="19"/>
  <c r="J144" i="19"/>
  <c r="I144" i="19"/>
  <c r="H144" i="19"/>
  <c r="D144" i="19"/>
  <c r="C144" i="19"/>
  <c r="Q143" i="19"/>
  <c r="O143" i="19"/>
  <c r="P143" i="19" s="1"/>
  <c r="N143" i="19"/>
  <c r="K143" i="19"/>
  <c r="J143" i="19"/>
  <c r="I143" i="19"/>
  <c r="H143" i="19"/>
  <c r="D143" i="19"/>
  <c r="C143" i="19"/>
  <c r="Q142" i="19"/>
  <c r="O142" i="19"/>
  <c r="P142" i="19" s="1"/>
  <c r="N142" i="19"/>
  <c r="K142" i="19"/>
  <c r="J142" i="19"/>
  <c r="I142" i="19"/>
  <c r="H142" i="19"/>
  <c r="D142" i="19"/>
  <c r="C142" i="19"/>
  <c r="Q141" i="19"/>
  <c r="O141" i="19"/>
  <c r="P141" i="19" s="1"/>
  <c r="N141" i="19"/>
  <c r="K141" i="19"/>
  <c r="J141" i="19"/>
  <c r="I141" i="19"/>
  <c r="H141" i="19"/>
  <c r="D141" i="19"/>
  <c r="C141" i="19"/>
  <c r="Q140" i="19"/>
  <c r="O140" i="19"/>
  <c r="P140" i="19" s="1"/>
  <c r="N140" i="19"/>
  <c r="K140" i="19"/>
  <c r="J140" i="19"/>
  <c r="I140" i="19"/>
  <c r="H140" i="19"/>
  <c r="D140" i="19"/>
  <c r="C140" i="19"/>
  <c r="Q139" i="19"/>
  <c r="O139" i="19"/>
  <c r="P139" i="19" s="1"/>
  <c r="N139" i="19"/>
  <c r="K139" i="19"/>
  <c r="J139" i="19"/>
  <c r="I139" i="19"/>
  <c r="H139" i="19"/>
  <c r="D139" i="19"/>
  <c r="C139" i="19"/>
  <c r="Q138" i="19"/>
  <c r="O138" i="19"/>
  <c r="P138" i="19" s="1"/>
  <c r="N138" i="19"/>
  <c r="K138" i="19"/>
  <c r="J138" i="19"/>
  <c r="I138" i="19"/>
  <c r="H138" i="19"/>
  <c r="D138" i="19"/>
  <c r="C138" i="19"/>
  <c r="Q137" i="19"/>
  <c r="O137" i="19"/>
  <c r="P137" i="19" s="1"/>
  <c r="N137" i="19"/>
  <c r="K137" i="19"/>
  <c r="J137" i="19"/>
  <c r="I137" i="19"/>
  <c r="H137" i="19"/>
  <c r="D137" i="19"/>
  <c r="C137" i="19"/>
  <c r="Q136" i="19"/>
  <c r="O136" i="19"/>
  <c r="P136" i="19" s="1"/>
  <c r="N136" i="19"/>
  <c r="K136" i="19"/>
  <c r="J136" i="19"/>
  <c r="I136" i="19"/>
  <c r="H136" i="19"/>
  <c r="D136" i="19"/>
  <c r="C136" i="19"/>
  <c r="Q135" i="19"/>
  <c r="O135" i="19"/>
  <c r="P135" i="19" s="1"/>
  <c r="N135" i="19"/>
  <c r="K135" i="19"/>
  <c r="J135" i="19"/>
  <c r="I135" i="19"/>
  <c r="H135" i="19"/>
  <c r="D135" i="19"/>
  <c r="C135" i="19"/>
  <c r="Q134" i="19"/>
  <c r="O134" i="19"/>
  <c r="P134" i="19" s="1"/>
  <c r="N134" i="19"/>
  <c r="K134" i="19"/>
  <c r="J134" i="19"/>
  <c r="I134" i="19"/>
  <c r="H134" i="19"/>
  <c r="D134" i="19"/>
  <c r="C134" i="19"/>
  <c r="Q133" i="19"/>
  <c r="O133" i="19"/>
  <c r="P133" i="19" s="1"/>
  <c r="N133" i="19"/>
  <c r="K133" i="19"/>
  <c r="J133" i="19"/>
  <c r="I133" i="19"/>
  <c r="H133" i="19"/>
  <c r="D133" i="19"/>
  <c r="C133" i="19"/>
  <c r="Q132" i="19"/>
  <c r="O132" i="19"/>
  <c r="P132" i="19" s="1"/>
  <c r="N132" i="19"/>
  <c r="K132" i="19"/>
  <c r="J132" i="19"/>
  <c r="I132" i="19"/>
  <c r="H132" i="19"/>
  <c r="D132" i="19"/>
  <c r="C132" i="19"/>
  <c r="Q131" i="19"/>
  <c r="O131" i="19"/>
  <c r="P131" i="19" s="1"/>
  <c r="N131" i="19"/>
  <c r="K131" i="19"/>
  <c r="J131" i="19"/>
  <c r="I131" i="19"/>
  <c r="H131" i="19"/>
  <c r="D131" i="19"/>
  <c r="C131" i="19"/>
  <c r="Q130" i="19"/>
  <c r="O130" i="19"/>
  <c r="P130" i="19" s="1"/>
  <c r="N130" i="19"/>
  <c r="K130" i="19"/>
  <c r="J130" i="19"/>
  <c r="I130" i="19"/>
  <c r="H130" i="19"/>
  <c r="D130" i="19"/>
  <c r="C130" i="19"/>
  <c r="Q129" i="19"/>
  <c r="O129" i="19"/>
  <c r="P129" i="19" s="1"/>
  <c r="N129" i="19"/>
  <c r="K129" i="19"/>
  <c r="J129" i="19"/>
  <c r="I129" i="19"/>
  <c r="H129" i="19"/>
  <c r="D129" i="19"/>
  <c r="C129" i="19"/>
  <c r="Q128" i="19"/>
  <c r="O128" i="19"/>
  <c r="P128" i="19" s="1"/>
  <c r="N128" i="19"/>
  <c r="K128" i="19"/>
  <c r="J128" i="19"/>
  <c r="I128" i="19"/>
  <c r="H128" i="19"/>
  <c r="D128" i="19"/>
  <c r="C128" i="19"/>
  <c r="Q127" i="19"/>
  <c r="O127" i="19"/>
  <c r="P127" i="19" s="1"/>
  <c r="N127" i="19"/>
  <c r="K127" i="19"/>
  <c r="J127" i="19"/>
  <c r="I127" i="19"/>
  <c r="H127" i="19"/>
  <c r="D127" i="19"/>
  <c r="C127" i="19"/>
  <c r="Q126" i="19"/>
  <c r="O126" i="19"/>
  <c r="P126" i="19" s="1"/>
  <c r="N126" i="19"/>
  <c r="K126" i="19"/>
  <c r="J126" i="19"/>
  <c r="I126" i="19"/>
  <c r="H126" i="19"/>
  <c r="D126" i="19"/>
  <c r="C126" i="19"/>
  <c r="Q125" i="19"/>
  <c r="O125" i="19"/>
  <c r="P125" i="19" s="1"/>
  <c r="N125" i="19"/>
  <c r="K125" i="19"/>
  <c r="J125" i="19"/>
  <c r="I125" i="19"/>
  <c r="H125" i="19"/>
  <c r="D125" i="19"/>
  <c r="C125" i="19"/>
  <c r="Q124" i="19"/>
  <c r="O124" i="19"/>
  <c r="P124" i="19" s="1"/>
  <c r="N124" i="19"/>
  <c r="K124" i="19"/>
  <c r="J124" i="19"/>
  <c r="I124" i="19"/>
  <c r="H124" i="19"/>
  <c r="D124" i="19"/>
  <c r="C124" i="19"/>
  <c r="Q123" i="19"/>
  <c r="O123" i="19"/>
  <c r="P123" i="19" s="1"/>
  <c r="N123" i="19"/>
  <c r="K123" i="19"/>
  <c r="J123" i="19"/>
  <c r="I123" i="19"/>
  <c r="H123" i="19"/>
  <c r="D123" i="19"/>
  <c r="C123" i="19"/>
  <c r="Q122" i="19"/>
  <c r="O122" i="19"/>
  <c r="P122" i="19" s="1"/>
  <c r="N122" i="19"/>
  <c r="K122" i="19"/>
  <c r="J122" i="19"/>
  <c r="I122" i="19"/>
  <c r="H122" i="19"/>
  <c r="D122" i="19"/>
  <c r="C122" i="19"/>
  <c r="Q121" i="19"/>
  <c r="O121" i="19"/>
  <c r="P121" i="19" s="1"/>
  <c r="N121" i="19"/>
  <c r="K121" i="19"/>
  <c r="J121" i="19"/>
  <c r="I121" i="19"/>
  <c r="H121" i="19"/>
  <c r="D121" i="19"/>
  <c r="C121" i="19"/>
  <c r="Q120" i="19"/>
  <c r="O120" i="19"/>
  <c r="P120" i="19" s="1"/>
  <c r="N120" i="19"/>
  <c r="K120" i="19"/>
  <c r="J120" i="19"/>
  <c r="I120" i="19"/>
  <c r="H120" i="19"/>
  <c r="D120" i="19"/>
  <c r="C120" i="19"/>
  <c r="Q119" i="19"/>
  <c r="O119" i="19"/>
  <c r="P119" i="19" s="1"/>
  <c r="N119" i="19"/>
  <c r="K119" i="19"/>
  <c r="J119" i="19"/>
  <c r="I119" i="19"/>
  <c r="H119" i="19"/>
  <c r="D119" i="19"/>
  <c r="C119" i="19"/>
  <c r="Q118" i="19"/>
  <c r="O118" i="19"/>
  <c r="P118" i="19" s="1"/>
  <c r="N118" i="19"/>
  <c r="K118" i="19"/>
  <c r="J118" i="19"/>
  <c r="I118" i="19"/>
  <c r="H118" i="19"/>
  <c r="D118" i="19"/>
  <c r="C118" i="19"/>
  <c r="Q117" i="19"/>
  <c r="O117" i="19"/>
  <c r="P117" i="19" s="1"/>
  <c r="N117" i="19"/>
  <c r="K117" i="19"/>
  <c r="J117" i="19"/>
  <c r="I117" i="19"/>
  <c r="H117" i="19"/>
  <c r="D117" i="19"/>
  <c r="C117" i="19"/>
  <c r="Q116" i="19"/>
  <c r="O116" i="19"/>
  <c r="P116" i="19" s="1"/>
  <c r="N116" i="19"/>
  <c r="K116" i="19"/>
  <c r="J116" i="19"/>
  <c r="I116" i="19"/>
  <c r="H116" i="19"/>
  <c r="D116" i="19"/>
  <c r="C116" i="19"/>
  <c r="Q115" i="19"/>
  <c r="O115" i="19"/>
  <c r="P115" i="19" s="1"/>
  <c r="N115" i="19"/>
  <c r="K115" i="19"/>
  <c r="J115" i="19"/>
  <c r="I115" i="19"/>
  <c r="H115" i="19"/>
  <c r="D115" i="19"/>
  <c r="C115" i="19"/>
  <c r="Q114" i="19"/>
  <c r="O114" i="19"/>
  <c r="P114" i="19" s="1"/>
  <c r="N114" i="19"/>
  <c r="K114" i="19"/>
  <c r="J114" i="19"/>
  <c r="I114" i="19"/>
  <c r="H114" i="19"/>
  <c r="D114" i="19"/>
  <c r="C114" i="19"/>
  <c r="Q113" i="19"/>
  <c r="O113" i="19"/>
  <c r="P113" i="19" s="1"/>
  <c r="N113" i="19"/>
  <c r="K113" i="19"/>
  <c r="J113" i="19"/>
  <c r="I113" i="19"/>
  <c r="H113" i="19"/>
  <c r="D113" i="19"/>
  <c r="C113" i="19"/>
  <c r="Q112" i="19"/>
  <c r="O112" i="19"/>
  <c r="P112" i="19" s="1"/>
  <c r="N112" i="19"/>
  <c r="K112" i="19"/>
  <c r="J112" i="19"/>
  <c r="I112" i="19"/>
  <c r="H112" i="19"/>
  <c r="D112" i="19"/>
  <c r="C112" i="19"/>
  <c r="Q111" i="19"/>
  <c r="O111" i="19"/>
  <c r="P111" i="19" s="1"/>
  <c r="N111" i="19"/>
  <c r="K111" i="19"/>
  <c r="J111" i="19"/>
  <c r="I111" i="19"/>
  <c r="H111" i="19"/>
  <c r="D111" i="19"/>
  <c r="C111" i="19"/>
  <c r="Q110" i="19"/>
  <c r="O110" i="19"/>
  <c r="P110" i="19" s="1"/>
  <c r="N110" i="19"/>
  <c r="K110" i="19"/>
  <c r="J110" i="19"/>
  <c r="I110" i="19"/>
  <c r="H110" i="19"/>
  <c r="D110" i="19"/>
  <c r="C110" i="19"/>
  <c r="Q109" i="19"/>
  <c r="O109" i="19"/>
  <c r="P109" i="19" s="1"/>
  <c r="N109" i="19"/>
  <c r="K109" i="19"/>
  <c r="J109" i="19"/>
  <c r="I109" i="19"/>
  <c r="H109" i="19"/>
  <c r="D109" i="19"/>
  <c r="C109" i="19"/>
  <c r="Q108" i="19"/>
  <c r="O108" i="19"/>
  <c r="P108" i="19" s="1"/>
  <c r="N108" i="19"/>
  <c r="K108" i="19"/>
  <c r="J108" i="19"/>
  <c r="I108" i="19"/>
  <c r="H108" i="19"/>
  <c r="D108" i="19"/>
  <c r="C108" i="19"/>
  <c r="Q107" i="19"/>
  <c r="O107" i="19"/>
  <c r="P107" i="19" s="1"/>
  <c r="N107" i="19"/>
  <c r="K107" i="19"/>
  <c r="J107" i="19"/>
  <c r="I107" i="19"/>
  <c r="H107" i="19"/>
  <c r="D107" i="19"/>
  <c r="C107" i="19"/>
  <c r="Q106" i="19"/>
  <c r="O106" i="19"/>
  <c r="P106" i="19" s="1"/>
  <c r="N106" i="19"/>
  <c r="K106" i="19"/>
  <c r="J106" i="19"/>
  <c r="I106" i="19"/>
  <c r="H106" i="19"/>
  <c r="D106" i="19"/>
  <c r="C106" i="19"/>
  <c r="Q105" i="19"/>
  <c r="O105" i="19"/>
  <c r="P105" i="19" s="1"/>
  <c r="N105" i="19"/>
  <c r="K105" i="19"/>
  <c r="J105" i="19"/>
  <c r="I105" i="19"/>
  <c r="H105" i="19"/>
  <c r="D105" i="19"/>
  <c r="C105" i="19"/>
  <c r="Q104" i="19"/>
  <c r="O104" i="19"/>
  <c r="P104" i="19" s="1"/>
  <c r="N104" i="19"/>
  <c r="K104" i="19"/>
  <c r="J104" i="19"/>
  <c r="I104" i="19"/>
  <c r="H104" i="19"/>
  <c r="D104" i="19"/>
  <c r="C104" i="19"/>
  <c r="Q103" i="19"/>
  <c r="O103" i="19"/>
  <c r="P103" i="19" s="1"/>
  <c r="N103" i="19"/>
  <c r="K103" i="19"/>
  <c r="J103" i="19"/>
  <c r="I103" i="19"/>
  <c r="H103" i="19"/>
  <c r="D103" i="19"/>
  <c r="C103" i="19"/>
  <c r="Q102" i="19"/>
  <c r="O102" i="19"/>
  <c r="P102" i="19" s="1"/>
  <c r="N102" i="19"/>
  <c r="K102" i="19"/>
  <c r="J102" i="19"/>
  <c r="I102" i="19"/>
  <c r="H102" i="19"/>
  <c r="D102" i="19"/>
  <c r="C102" i="19"/>
  <c r="Q101" i="19"/>
  <c r="O101" i="19"/>
  <c r="P101" i="19" s="1"/>
  <c r="N101" i="19"/>
  <c r="K101" i="19"/>
  <c r="J101" i="19"/>
  <c r="I101" i="19"/>
  <c r="H101" i="19"/>
  <c r="D101" i="19"/>
  <c r="C101" i="19"/>
  <c r="Q100" i="19"/>
  <c r="O100" i="19"/>
  <c r="P100" i="19" s="1"/>
  <c r="N100" i="19"/>
  <c r="K100" i="19"/>
  <c r="J100" i="19"/>
  <c r="I100" i="19"/>
  <c r="H100" i="19"/>
  <c r="D100" i="19"/>
  <c r="C100" i="19"/>
  <c r="Q99" i="19"/>
  <c r="O99" i="19"/>
  <c r="P99" i="19" s="1"/>
  <c r="N99" i="19"/>
  <c r="K99" i="19"/>
  <c r="J99" i="19"/>
  <c r="I99" i="19"/>
  <c r="H99" i="19"/>
  <c r="D99" i="19"/>
  <c r="C99" i="19"/>
  <c r="Q98" i="19"/>
  <c r="O98" i="19"/>
  <c r="P98" i="19" s="1"/>
  <c r="N98" i="19"/>
  <c r="K98" i="19"/>
  <c r="J98" i="19"/>
  <c r="I98" i="19"/>
  <c r="H98" i="19"/>
  <c r="D98" i="19"/>
  <c r="C98" i="19"/>
  <c r="Q97" i="19"/>
  <c r="O97" i="19"/>
  <c r="P97" i="19" s="1"/>
  <c r="N97" i="19"/>
  <c r="K97" i="19"/>
  <c r="J97" i="19"/>
  <c r="I97" i="19"/>
  <c r="H97" i="19"/>
  <c r="D97" i="19"/>
  <c r="C97" i="19"/>
  <c r="Q96" i="19"/>
  <c r="O96" i="19"/>
  <c r="P96" i="19" s="1"/>
  <c r="N96" i="19"/>
  <c r="K96" i="19"/>
  <c r="J96" i="19"/>
  <c r="I96" i="19"/>
  <c r="H96" i="19"/>
  <c r="D96" i="19"/>
  <c r="C96" i="19"/>
  <c r="Q95" i="19"/>
  <c r="O95" i="19"/>
  <c r="P95" i="19" s="1"/>
  <c r="N95" i="19"/>
  <c r="K95" i="19"/>
  <c r="J95" i="19"/>
  <c r="I95" i="19"/>
  <c r="H95" i="19"/>
  <c r="D95" i="19"/>
  <c r="C95" i="19"/>
  <c r="Q94" i="19"/>
  <c r="O94" i="19"/>
  <c r="P94" i="19" s="1"/>
  <c r="N94" i="19"/>
  <c r="K94" i="19"/>
  <c r="J94" i="19"/>
  <c r="I94" i="19"/>
  <c r="H94" i="19"/>
  <c r="D94" i="19"/>
  <c r="C94" i="19"/>
  <c r="Q93" i="19"/>
  <c r="O93" i="19"/>
  <c r="P93" i="19" s="1"/>
  <c r="N93" i="19"/>
  <c r="K93" i="19"/>
  <c r="J93" i="19"/>
  <c r="I93" i="19"/>
  <c r="H93" i="19"/>
  <c r="D93" i="19"/>
  <c r="C93" i="19"/>
  <c r="Q92" i="19"/>
  <c r="O92" i="19"/>
  <c r="P92" i="19" s="1"/>
  <c r="N92" i="19"/>
  <c r="K92" i="19"/>
  <c r="J92" i="19"/>
  <c r="I92" i="19"/>
  <c r="H92" i="19"/>
  <c r="D92" i="19"/>
  <c r="C92" i="19"/>
  <c r="Q91" i="19"/>
  <c r="O91" i="19"/>
  <c r="P91" i="19" s="1"/>
  <c r="N91" i="19"/>
  <c r="K91" i="19"/>
  <c r="J91" i="19"/>
  <c r="I91" i="19"/>
  <c r="H91" i="19"/>
  <c r="D91" i="19"/>
  <c r="C91" i="19"/>
  <c r="Q90" i="19"/>
  <c r="O90" i="19"/>
  <c r="P90" i="19" s="1"/>
  <c r="N90" i="19"/>
  <c r="K90" i="19"/>
  <c r="J90" i="19"/>
  <c r="I90" i="19"/>
  <c r="H90" i="19"/>
  <c r="D90" i="19"/>
  <c r="C90" i="19"/>
  <c r="Q89" i="19"/>
  <c r="O89" i="19"/>
  <c r="P89" i="19" s="1"/>
  <c r="N89" i="19"/>
  <c r="K89" i="19"/>
  <c r="J89" i="19"/>
  <c r="I89" i="19"/>
  <c r="H89" i="19"/>
  <c r="D89" i="19"/>
  <c r="C89" i="19"/>
  <c r="Q88" i="19"/>
  <c r="O88" i="19"/>
  <c r="P88" i="19" s="1"/>
  <c r="N88" i="19"/>
  <c r="K88" i="19"/>
  <c r="J88" i="19"/>
  <c r="I88" i="19"/>
  <c r="H88" i="19"/>
  <c r="D88" i="19"/>
  <c r="C88" i="19"/>
  <c r="Q87" i="19"/>
  <c r="O87" i="19"/>
  <c r="P87" i="19" s="1"/>
  <c r="N87" i="19"/>
  <c r="K87" i="19"/>
  <c r="J87" i="19"/>
  <c r="I87" i="19"/>
  <c r="H87" i="19"/>
  <c r="D87" i="19"/>
  <c r="C87" i="19"/>
  <c r="Q86" i="19"/>
  <c r="O86" i="19"/>
  <c r="P86" i="19" s="1"/>
  <c r="N86" i="19"/>
  <c r="K86" i="19"/>
  <c r="J86" i="19"/>
  <c r="I86" i="19"/>
  <c r="H86" i="19"/>
  <c r="D86" i="19"/>
  <c r="C86" i="19"/>
  <c r="Q85" i="19"/>
  <c r="O85" i="19"/>
  <c r="P85" i="19" s="1"/>
  <c r="N85" i="19"/>
  <c r="K85" i="19"/>
  <c r="J85" i="19"/>
  <c r="I85" i="19"/>
  <c r="H85" i="19"/>
  <c r="D85" i="19"/>
  <c r="C85" i="19"/>
  <c r="Q84" i="19"/>
  <c r="O84" i="19"/>
  <c r="P84" i="19" s="1"/>
  <c r="N84" i="19"/>
  <c r="K84" i="19"/>
  <c r="J84" i="19"/>
  <c r="I84" i="19"/>
  <c r="H84" i="19"/>
  <c r="D84" i="19"/>
  <c r="C84" i="19"/>
  <c r="Q83" i="19"/>
  <c r="O83" i="19"/>
  <c r="P83" i="19" s="1"/>
  <c r="N83" i="19"/>
  <c r="K83" i="19"/>
  <c r="J83" i="19"/>
  <c r="I83" i="19"/>
  <c r="H83" i="19"/>
  <c r="D83" i="19"/>
  <c r="C83" i="19"/>
  <c r="Q82" i="19"/>
  <c r="O82" i="19"/>
  <c r="P82" i="19" s="1"/>
  <c r="N82" i="19"/>
  <c r="K82" i="19"/>
  <c r="J82" i="19"/>
  <c r="I82" i="19"/>
  <c r="H82" i="19"/>
  <c r="D82" i="19"/>
  <c r="C82" i="19"/>
  <c r="Q81" i="19"/>
  <c r="O81" i="19"/>
  <c r="P81" i="19" s="1"/>
  <c r="N81" i="19"/>
  <c r="K81" i="19"/>
  <c r="J81" i="19"/>
  <c r="I81" i="19"/>
  <c r="H81" i="19"/>
  <c r="D81" i="19"/>
  <c r="C81" i="19"/>
  <c r="Q80" i="19"/>
  <c r="O80" i="19"/>
  <c r="P80" i="19" s="1"/>
  <c r="N80" i="19"/>
  <c r="K80" i="19"/>
  <c r="J80" i="19"/>
  <c r="I80" i="19"/>
  <c r="H80" i="19"/>
  <c r="D80" i="19"/>
  <c r="C80" i="19"/>
  <c r="Q79" i="19"/>
  <c r="O79" i="19"/>
  <c r="P79" i="19" s="1"/>
  <c r="N79" i="19"/>
  <c r="K79" i="19"/>
  <c r="J79" i="19"/>
  <c r="I79" i="19"/>
  <c r="H79" i="19"/>
  <c r="D79" i="19"/>
  <c r="C79" i="19"/>
  <c r="Q78" i="19"/>
  <c r="O78" i="19"/>
  <c r="P78" i="19" s="1"/>
  <c r="N78" i="19"/>
  <c r="K78" i="19"/>
  <c r="J78" i="19"/>
  <c r="I78" i="19"/>
  <c r="H78" i="19"/>
  <c r="D78" i="19"/>
  <c r="C78" i="19"/>
  <c r="Q77" i="19"/>
  <c r="O77" i="19"/>
  <c r="P77" i="19" s="1"/>
  <c r="N77" i="19"/>
  <c r="K77" i="19"/>
  <c r="J77" i="19"/>
  <c r="I77" i="19"/>
  <c r="H77" i="19"/>
  <c r="D77" i="19"/>
  <c r="C77" i="19"/>
  <c r="Q76" i="19"/>
  <c r="O76" i="19"/>
  <c r="P76" i="19" s="1"/>
  <c r="N76" i="19"/>
  <c r="K76" i="19"/>
  <c r="J76" i="19"/>
  <c r="I76" i="19"/>
  <c r="H76" i="19"/>
  <c r="D76" i="19"/>
  <c r="C76" i="19"/>
  <c r="Q75" i="19"/>
  <c r="O75" i="19"/>
  <c r="P75" i="19" s="1"/>
  <c r="N75" i="19"/>
  <c r="K75" i="19"/>
  <c r="J75" i="19"/>
  <c r="I75" i="19"/>
  <c r="H75" i="19"/>
  <c r="D75" i="19"/>
  <c r="C75" i="19"/>
  <c r="Q74" i="19"/>
  <c r="O74" i="19"/>
  <c r="P74" i="19" s="1"/>
  <c r="N74" i="19"/>
  <c r="K74" i="19"/>
  <c r="J74" i="19"/>
  <c r="I74" i="19"/>
  <c r="H74" i="19"/>
  <c r="D74" i="19"/>
  <c r="C74" i="19"/>
  <c r="Q73" i="19"/>
  <c r="O73" i="19"/>
  <c r="P73" i="19" s="1"/>
  <c r="N73" i="19"/>
  <c r="K73" i="19"/>
  <c r="J73" i="19"/>
  <c r="I73" i="19"/>
  <c r="H73" i="19"/>
  <c r="D73" i="19"/>
  <c r="C73" i="19"/>
  <c r="Q72" i="19"/>
  <c r="O72" i="19"/>
  <c r="P72" i="19" s="1"/>
  <c r="N72" i="19"/>
  <c r="K72" i="19"/>
  <c r="J72" i="19"/>
  <c r="I72" i="19"/>
  <c r="H72" i="19"/>
  <c r="D72" i="19"/>
  <c r="C72" i="19"/>
  <c r="Q71" i="19"/>
  <c r="O71" i="19"/>
  <c r="P71" i="19" s="1"/>
  <c r="N71" i="19"/>
  <c r="K71" i="19"/>
  <c r="J71" i="19"/>
  <c r="I71" i="19"/>
  <c r="H71" i="19"/>
  <c r="D71" i="19"/>
  <c r="C71" i="19"/>
  <c r="Q70" i="19"/>
  <c r="O70" i="19"/>
  <c r="P70" i="19" s="1"/>
  <c r="N70" i="19"/>
  <c r="K70" i="19"/>
  <c r="J70" i="19"/>
  <c r="I70" i="19"/>
  <c r="H70" i="19"/>
  <c r="D70" i="19"/>
  <c r="C70" i="19"/>
  <c r="Q69" i="19"/>
  <c r="O69" i="19"/>
  <c r="P69" i="19" s="1"/>
  <c r="N69" i="19"/>
  <c r="K69" i="19"/>
  <c r="J69" i="19"/>
  <c r="I69" i="19"/>
  <c r="H69" i="19"/>
  <c r="D69" i="19"/>
  <c r="C69" i="19"/>
  <c r="Q68" i="19"/>
  <c r="O68" i="19"/>
  <c r="P68" i="19" s="1"/>
  <c r="N68" i="19"/>
  <c r="K68" i="19"/>
  <c r="J68" i="19"/>
  <c r="I68" i="19"/>
  <c r="H68" i="19"/>
  <c r="D68" i="19"/>
  <c r="C68" i="19"/>
  <c r="Q67" i="19"/>
  <c r="O67" i="19"/>
  <c r="P67" i="19" s="1"/>
  <c r="N67" i="19"/>
  <c r="K67" i="19"/>
  <c r="J67" i="19"/>
  <c r="I67" i="19"/>
  <c r="H67" i="19"/>
  <c r="D67" i="19"/>
  <c r="C67" i="19"/>
  <c r="Q66" i="19"/>
  <c r="O66" i="19"/>
  <c r="P66" i="19" s="1"/>
  <c r="N66" i="19"/>
  <c r="K66" i="19"/>
  <c r="J66" i="19"/>
  <c r="I66" i="19"/>
  <c r="H66" i="19"/>
  <c r="D66" i="19"/>
  <c r="C66" i="19"/>
  <c r="Q65" i="19"/>
  <c r="O65" i="19"/>
  <c r="P65" i="19" s="1"/>
  <c r="N65" i="19"/>
  <c r="K65" i="19"/>
  <c r="J65" i="19"/>
  <c r="I65" i="19"/>
  <c r="H65" i="19"/>
  <c r="D65" i="19"/>
  <c r="C65" i="19"/>
  <c r="Q64" i="19"/>
  <c r="O64" i="19"/>
  <c r="P64" i="19" s="1"/>
  <c r="N64" i="19"/>
  <c r="K64" i="19"/>
  <c r="J64" i="19"/>
  <c r="I64" i="19"/>
  <c r="H64" i="19"/>
  <c r="D64" i="19"/>
  <c r="C64" i="19"/>
  <c r="Q63" i="19"/>
  <c r="O63" i="19"/>
  <c r="P63" i="19" s="1"/>
  <c r="N63" i="19"/>
  <c r="K63" i="19"/>
  <c r="J63" i="19"/>
  <c r="I63" i="19"/>
  <c r="H63" i="19"/>
  <c r="D63" i="19"/>
  <c r="C63" i="19"/>
  <c r="Q62" i="19"/>
  <c r="O62" i="19"/>
  <c r="P62" i="19" s="1"/>
  <c r="N62" i="19"/>
  <c r="K62" i="19"/>
  <c r="J62" i="19"/>
  <c r="I62" i="19"/>
  <c r="H62" i="19"/>
  <c r="D62" i="19"/>
  <c r="C62" i="19"/>
  <c r="Q61" i="19"/>
  <c r="O61" i="19"/>
  <c r="P61" i="19" s="1"/>
  <c r="N61" i="19"/>
  <c r="K61" i="19"/>
  <c r="J61" i="19"/>
  <c r="I61" i="19"/>
  <c r="H61" i="19"/>
  <c r="D61" i="19"/>
  <c r="C61" i="19"/>
  <c r="Q60" i="19"/>
  <c r="O60" i="19"/>
  <c r="P60" i="19" s="1"/>
  <c r="N60" i="19"/>
  <c r="K60" i="19"/>
  <c r="J60" i="19"/>
  <c r="I60" i="19"/>
  <c r="H60" i="19"/>
  <c r="D60" i="19"/>
  <c r="C60" i="19"/>
  <c r="Q59" i="19"/>
  <c r="O59" i="19"/>
  <c r="P59" i="19" s="1"/>
  <c r="N59" i="19"/>
  <c r="K59" i="19"/>
  <c r="J59" i="19"/>
  <c r="I59" i="19"/>
  <c r="H59" i="19"/>
  <c r="D59" i="19"/>
  <c r="C59" i="19"/>
  <c r="Q58" i="19"/>
  <c r="O58" i="19"/>
  <c r="P58" i="19" s="1"/>
  <c r="N58" i="19"/>
  <c r="K58" i="19"/>
  <c r="J58" i="19"/>
  <c r="I58" i="19"/>
  <c r="H58" i="19"/>
  <c r="D58" i="19"/>
  <c r="C58" i="19"/>
  <c r="Q57" i="19"/>
  <c r="O57" i="19"/>
  <c r="P57" i="19" s="1"/>
  <c r="N57" i="19"/>
  <c r="K57" i="19"/>
  <c r="J57" i="19"/>
  <c r="I57" i="19"/>
  <c r="H57" i="19"/>
  <c r="D57" i="19"/>
  <c r="C57" i="19"/>
  <c r="Q56" i="19"/>
  <c r="P56" i="19"/>
  <c r="O56" i="19"/>
  <c r="N56" i="19"/>
  <c r="K56" i="19"/>
  <c r="J56" i="19"/>
  <c r="I56" i="19"/>
  <c r="H56" i="19"/>
  <c r="D56" i="19"/>
  <c r="C56" i="19"/>
  <c r="Q55" i="19"/>
  <c r="O55" i="19"/>
  <c r="P55" i="19" s="1"/>
  <c r="N55" i="19"/>
  <c r="K55" i="19"/>
  <c r="J55" i="19"/>
  <c r="I55" i="19"/>
  <c r="H55" i="19"/>
  <c r="D55" i="19"/>
  <c r="C55" i="19"/>
  <c r="Q54" i="19"/>
  <c r="O54" i="19"/>
  <c r="P54" i="19" s="1"/>
  <c r="N54" i="19"/>
  <c r="K54" i="19"/>
  <c r="J54" i="19"/>
  <c r="I54" i="19"/>
  <c r="H54" i="19"/>
  <c r="D54" i="19"/>
  <c r="C54" i="19"/>
  <c r="Q53" i="19"/>
  <c r="O53" i="19"/>
  <c r="P53" i="19" s="1"/>
  <c r="N53" i="19"/>
  <c r="K53" i="19"/>
  <c r="J53" i="19"/>
  <c r="I53" i="19"/>
  <c r="H53" i="19"/>
  <c r="D53" i="19"/>
  <c r="C53" i="19"/>
  <c r="Q52" i="19"/>
  <c r="O52" i="19"/>
  <c r="P52" i="19" s="1"/>
  <c r="N52" i="19"/>
  <c r="K52" i="19"/>
  <c r="J52" i="19"/>
  <c r="I52" i="19"/>
  <c r="H52" i="19"/>
  <c r="D52" i="19"/>
  <c r="C52" i="19"/>
  <c r="Q51" i="19"/>
  <c r="O51" i="19"/>
  <c r="P51" i="19" s="1"/>
  <c r="N51" i="19"/>
  <c r="K51" i="19"/>
  <c r="J51" i="19"/>
  <c r="I51" i="19"/>
  <c r="H51" i="19"/>
  <c r="D51" i="19"/>
  <c r="C51" i="19"/>
  <c r="Q50" i="19"/>
  <c r="O50" i="19"/>
  <c r="P50" i="19" s="1"/>
  <c r="N50" i="19"/>
  <c r="K50" i="19"/>
  <c r="J50" i="19"/>
  <c r="I50" i="19"/>
  <c r="H50" i="19"/>
  <c r="D50" i="19"/>
  <c r="C50" i="19"/>
  <c r="Q49" i="19"/>
  <c r="P49" i="19"/>
  <c r="O49" i="19"/>
  <c r="N49" i="19"/>
  <c r="K49" i="19"/>
  <c r="J49" i="19"/>
  <c r="I49" i="19"/>
  <c r="H49" i="19"/>
  <c r="D49" i="19"/>
  <c r="C49" i="19"/>
  <c r="Q48" i="19"/>
  <c r="O48" i="19"/>
  <c r="P48" i="19" s="1"/>
  <c r="N48" i="19"/>
  <c r="K48" i="19"/>
  <c r="J48" i="19"/>
  <c r="I48" i="19"/>
  <c r="H48" i="19"/>
  <c r="D48" i="19"/>
  <c r="C48" i="19"/>
  <c r="Q47" i="19"/>
  <c r="O47" i="19"/>
  <c r="P47" i="19" s="1"/>
  <c r="N47" i="19"/>
  <c r="K47" i="19"/>
  <c r="J47" i="19"/>
  <c r="I47" i="19"/>
  <c r="H47" i="19"/>
  <c r="D47" i="19"/>
  <c r="C47" i="19"/>
  <c r="Q46" i="19"/>
  <c r="O46" i="19"/>
  <c r="P46" i="19" s="1"/>
  <c r="N46" i="19"/>
  <c r="K46" i="19"/>
  <c r="J46" i="19"/>
  <c r="I46" i="19"/>
  <c r="H46" i="19"/>
  <c r="D46" i="19"/>
  <c r="C46" i="19"/>
  <c r="Q45" i="19"/>
  <c r="O45" i="19"/>
  <c r="P45" i="19" s="1"/>
  <c r="N45" i="19"/>
  <c r="K45" i="19"/>
  <c r="J45" i="19"/>
  <c r="I45" i="19"/>
  <c r="H45" i="19"/>
  <c r="D45" i="19"/>
  <c r="C45" i="19"/>
  <c r="Q44" i="19"/>
  <c r="O44" i="19"/>
  <c r="P44" i="19" s="1"/>
  <c r="N44" i="19"/>
  <c r="K44" i="19"/>
  <c r="J44" i="19"/>
  <c r="I44" i="19"/>
  <c r="H44" i="19"/>
  <c r="D44" i="19"/>
  <c r="C44" i="19"/>
  <c r="Q43" i="19"/>
  <c r="O43" i="19"/>
  <c r="P43" i="19" s="1"/>
  <c r="N43" i="19"/>
  <c r="K43" i="19"/>
  <c r="J43" i="19"/>
  <c r="I43" i="19"/>
  <c r="H43" i="19"/>
  <c r="D43" i="19"/>
  <c r="C43" i="19"/>
  <c r="Q42" i="19"/>
  <c r="O42" i="19"/>
  <c r="P42" i="19" s="1"/>
  <c r="N42" i="19"/>
  <c r="K42" i="19"/>
  <c r="J42" i="19"/>
  <c r="I42" i="19"/>
  <c r="H42" i="19"/>
  <c r="D42" i="19"/>
  <c r="C42" i="19"/>
  <c r="Q41" i="19"/>
  <c r="O41" i="19"/>
  <c r="P41" i="19" s="1"/>
  <c r="N41" i="19"/>
  <c r="K41" i="19"/>
  <c r="J41" i="19"/>
  <c r="I41" i="19"/>
  <c r="H41" i="19"/>
  <c r="D41" i="19"/>
  <c r="C41" i="19"/>
  <c r="Q40" i="19"/>
  <c r="O40" i="19"/>
  <c r="P40" i="19" s="1"/>
  <c r="N40" i="19"/>
  <c r="K40" i="19"/>
  <c r="J40" i="19"/>
  <c r="I40" i="19"/>
  <c r="H40" i="19"/>
  <c r="D40" i="19"/>
  <c r="C40" i="19"/>
  <c r="Q39" i="19"/>
  <c r="O39" i="19"/>
  <c r="P39" i="19" s="1"/>
  <c r="N39" i="19"/>
  <c r="K39" i="19"/>
  <c r="J39" i="19"/>
  <c r="I39" i="19"/>
  <c r="H39" i="19"/>
  <c r="D39" i="19"/>
  <c r="C39" i="19"/>
  <c r="Q38" i="19"/>
  <c r="O38" i="19"/>
  <c r="P38" i="19" s="1"/>
  <c r="N38" i="19"/>
  <c r="K38" i="19"/>
  <c r="J38" i="19"/>
  <c r="I38" i="19"/>
  <c r="H38" i="19"/>
  <c r="D38" i="19"/>
  <c r="C38" i="19"/>
  <c r="Q37" i="19"/>
  <c r="O37" i="19"/>
  <c r="P37" i="19" s="1"/>
  <c r="N37" i="19"/>
  <c r="K37" i="19"/>
  <c r="J37" i="19"/>
  <c r="I37" i="19"/>
  <c r="H37" i="19"/>
  <c r="D37" i="19"/>
  <c r="C37" i="19"/>
  <c r="Q36" i="19"/>
  <c r="O36" i="19"/>
  <c r="P36" i="19" s="1"/>
  <c r="N36" i="19"/>
  <c r="K36" i="19"/>
  <c r="J36" i="19"/>
  <c r="I36" i="19"/>
  <c r="H36" i="19"/>
  <c r="D36" i="19"/>
  <c r="C36" i="19"/>
  <c r="Q35" i="19"/>
  <c r="O35" i="19"/>
  <c r="P35" i="19" s="1"/>
  <c r="N35" i="19"/>
  <c r="K35" i="19"/>
  <c r="J35" i="19"/>
  <c r="I35" i="19"/>
  <c r="H35" i="19"/>
  <c r="D35" i="19"/>
  <c r="C35" i="19"/>
  <c r="Q34" i="19"/>
  <c r="O34" i="19"/>
  <c r="P34" i="19" s="1"/>
  <c r="N34" i="19"/>
  <c r="K34" i="19"/>
  <c r="J34" i="19"/>
  <c r="I34" i="19"/>
  <c r="H34" i="19"/>
  <c r="D34" i="19"/>
  <c r="C34" i="19"/>
  <c r="Q33" i="19"/>
  <c r="O33" i="19"/>
  <c r="P33" i="19" s="1"/>
  <c r="N33" i="19"/>
  <c r="K33" i="19"/>
  <c r="J33" i="19"/>
  <c r="I33" i="19"/>
  <c r="H33" i="19"/>
  <c r="D33" i="19"/>
  <c r="C33" i="19"/>
  <c r="Q32" i="19"/>
  <c r="O32" i="19"/>
  <c r="P32" i="19" s="1"/>
  <c r="N32" i="19"/>
  <c r="K32" i="19"/>
  <c r="J32" i="19"/>
  <c r="I32" i="19"/>
  <c r="H32" i="19"/>
  <c r="D32" i="19"/>
  <c r="C32" i="19"/>
  <c r="Q31" i="19"/>
  <c r="O31" i="19"/>
  <c r="P31" i="19" s="1"/>
  <c r="N31" i="19"/>
  <c r="K31" i="19"/>
  <c r="J31" i="19"/>
  <c r="I31" i="19"/>
  <c r="H31" i="19"/>
  <c r="D31" i="19"/>
  <c r="C31" i="19"/>
  <c r="Q30" i="19"/>
  <c r="O30" i="19"/>
  <c r="P30" i="19" s="1"/>
  <c r="N30" i="19"/>
  <c r="K30" i="19"/>
  <c r="J30" i="19"/>
  <c r="I30" i="19"/>
  <c r="H30" i="19"/>
  <c r="D30" i="19"/>
  <c r="C30" i="19"/>
  <c r="Q29" i="19"/>
  <c r="O29" i="19"/>
  <c r="P29" i="19" s="1"/>
  <c r="N29" i="19"/>
  <c r="K29" i="19"/>
  <c r="J29" i="19"/>
  <c r="I29" i="19"/>
  <c r="H29" i="19"/>
  <c r="D29" i="19"/>
  <c r="C29" i="19"/>
  <c r="Q28" i="19"/>
  <c r="O28" i="19"/>
  <c r="P28" i="19" s="1"/>
  <c r="N28" i="19"/>
  <c r="K28" i="19"/>
  <c r="J28" i="19"/>
  <c r="I28" i="19"/>
  <c r="H28" i="19"/>
  <c r="D28" i="19"/>
  <c r="C28" i="19"/>
  <c r="Q27" i="19"/>
  <c r="O27" i="19"/>
  <c r="P27" i="19" s="1"/>
  <c r="N27" i="19"/>
  <c r="K27" i="19"/>
  <c r="J27" i="19"/>
  <c r="I27" i="19"/>
  <c r="H27" i="19"/>
  <c r="D27" i="19"/>
  <c r="C27" i="19"/>
  <c r="Q26" i="19"/>
  <c r="O26" i="19"/>
  <c r="P26" i="19" s="1"/>
  <c r="N26" i="19"/>
  <c r="K26" i="19"/>
  <c r="J26" i="19"/>
  <c r="I26" i="19"/>
  <c r="H26" i="19"/>
  <c r="D26" i="19"/>
  <c r="C26" i="19"/>
  <c r="Q25" i="19"/>
  <c r="O25" i="19"/>
  <c r="P25" i="19" s="1"/>
  <c r="N25" i="19"/>
  <c r="K25" i="19"/>
  <c r="J25" i="19"/>
  <c r="I25" i="19"/>
  <c r="H25" i="19"/>
  <c r="D25" i="19"/>
  <c r="C25" i="19"/>
  <c r="Q24" i="19"/>
  <c r="O24" i="19"/>
  <c r="P24" i="19" s="1"/>
  <c r="N24" i="19"/>
  <c r="K24" i="19"/>
  <c r="J24" i="19"/>
  <c r="I24" i="19"/>
  <c r="H24" i="19"/>
  <c r="D24" i="19"/>
  <c r="C24" i="19"/>
  <c r="Q23" i="19"/>
  <c r="O23" i="19"/>
  <c r="P23" i="19" s="1"/>
  <c r="N23" i="19"/>
  <c r="K23" i="19"/>
  <c r="J23" i="19"/>
  <c r="I23" i="19"/>
  <c r="H23" i="19"/>
  <c r="D23" i="19"/>
  <c r="C23" i="19"/>
  <c r="Q22" i="19"/>
  <c r="O22" i="19"/>
  <c r="P22" i="19" s="1"/>
  <c r="N22" i="19"/>
  <c r="K22" i="19"/>
  <c r="J22" i="19"/>
  <c r="I22" i="19"/>
  <c r="H22" i="19"/>
  <c r="D22" i="19"/>
  <c r="C22" i="19"/>
  <c r="Q21" i="19"/>
  <c r="O21" i="19"/>
  <c r="P21" i="19" s="1"/>
  <c r="N21" i="19"/>
  <c r="K21" i="19"/>
  <c r="J21" i="19"/>
  <c r="I21" i="19"/>
  <c r="H21" i="19"/>
  <c r="D21" i="19"/>
  <c r="C21" i="19"/>
  <c r="Q20" i="19"/>
  <c r="O20" i="19"/>
  <c r="P20" i="19" s="1"/>
  <c r="N20" i="19"/>
  <c r="K20" i="19"/>
  <c r="J20" i="19"/>
  <c r="I20" i="19"/>
  <c r="H20" i="19"/>
  <c r="D20" i="19"/>
  <c r="C20" i="19"/>
  <c r="Q19" i="19"/>
  <c r="O19" i="19"/>
  <c r="P19" i="19" s="1"/>
  <c r="N19" i="19"/>
  <c r="K19" i="19"/>
  <c r="J19" i="19"/>
  <c r="I19" i="19"/>
  <c r="H19" i="19"/>
  <c r="D19" i="19"/>
  <c r="C19" i="19"/>
  <c r="Q18" i="19"/>
  <c r="O18" i="19"/>
  <c r="P18" i="19" s="1"/>
  <c r="N18" i="19"/>
  <c r="K18" i="19"/>
  <c r="J18" i="19"/>
  <c r="I18" i="19"/>
  <c r="H18" i="19"/>
  <c r="D18" i="19"/>
  <c r="C18" i="19"/>
  <c r="Q17" i="19"/>
  <c r="O17" i="19"/>
  <c r="P17" i="19" s="1"/>
  <c r="N17" i="19"/>
  <c r="K17" i="19"/>
  <c r="J17" i="19"/>
  <c r="I17" i="19"/>
  <c r="H17" i="19"/>
  <c r="D17" i="19"/>
  <c r="C17" i="19"/>
  <c r="Q16" i="19"/>
  <c r="O16" i="19"/>
  <c r="P16" i="19" s="1"/>
  <c r="N16" i="19"/>
  <c r="K16" i="19"/>
  <c r="J16" i="19"/>
  <c r="I16" i="19"/>
  <c r="H16" i="19"/>
  <c r="D16" i="19"/>
  <c r="C16" i="19"/>
  <c r="Q15" i="19"/>
  <c r="O15" i="19"/>
  <c r="P15" i="19" s="1"/>
  <c r="N15" i="19"/>
  <c r="K15" i="19"/>
  <c r="J15" i="19"/>
  <c r="I15" i="19"/>
  <c r="H15" i="19"/>
  <c r="D15" i="19"/>
  <c r="C15" i="19"/>
  <c r="Q14" i="19"/>
  <c r="O14" i="19"/>
  <c r="P14" i="19" s="1"/>
  <c r="N14" i="19"/>
  <c r="K14" i="19"/>
  <c r="J14" i="19"/>
  <c r="I14" i="19"/>
  <c r="H14" i="19"/>
  <c r="D14" i="19"/>
  <c r="C14" i="19"/>
  <c r="Q13" i="19"/>
  <c r="O13" i="19"/>
  <c r="P13" i="19" s="1"/>
  <c r="N13" i="19"/>
  <c r="K13" i="19"/>
  <c r="J13" i="19"/>
  <c r="I13" i="19"/>
  <c r="H13" i="19"/>
  <c r="D13" i="19"/>
  <c r="C13" i="19"/>
  <c r="Q12" i="19"/>
  <c r="O12" i="19"/>
  <c r="P12" i="19" s="1"/>
  <c r="N12" i="19"/>
  <c r="K12" i="19"/>
  <c r="J12" i="19"/>
  <c r="I12" i="19"/>
  <c r="H12" i="19"/>
  <c r="D12" i="19"/>
  <c r="C12" i="19"/>
  <c r="Q11" i="19"/>
  <c r="O11" i="19"/>
  <c r="P11" i="19" s="1"/>
  <c r="N11" i="19"/>
  <c r="K11" i="19"/>
  <c r="J11" i="19"/>
  <c r="I11" i="19"/>
  <c r="H11" i="19"/>
  <c r="D11" i="19"/>
  <c r="C11" i="19"/>
  <c r="Q10" i="19"/>
  <c r="O10" i="19"/>
  <c r="P10" i="19" s="1"/>
  <c r="N10" i="19"/>
  <c r="K10" i="19"/>
  <c r="J10" i="19"/>
  <c r="I10" i="19"/>
  <c r="H10" i="19"/>
  <c r="D10" i="19"/>
  <c r="C10" i="19"/>
  <c r="Q9" i="19"/>
  <c r="O9" i="19"/>
  <c r="P9" i="19" s="1"/>
  <c r="N9" i="19"/>
  <c r="K9" i="19"/>
  <c r="J9" i="19"/>
  <c r="I9" i="19"/>
  <c r="H9" i="19"/>
  <c r="D9" i="19"/>
  <c r="C9" i="19"/>
  <c r="Q8" i="19"/>
  <c r="O8" i="19"/>
  <c r="P8" i="19" s="1"/>
  <c r="N8" i="19"/>
  <c r="K8" i="19"/>
  <c r="J8" i="19"/>
  <c r="I8" i="19"/>
  <c r="H8" i="19"/>
  <c r="D8" i="19"/>
  <c r="C8" i="19"/>
  <c r="Q7" i="19"/>
  <c r="O7" i="19"/>
  <c r="P7" i="19" s="1"/>
  <c r="N7" i="19"/>
  <c r="K7" i="19"/>
  <c r="J7" i="19"/>
  <c r="I7" i="19"/>
  <c r="H7" i="19"/>
  <c r="D7" i="19"/>
  <c r="C7" i="19"/>
  <c r="Q6" i="19"/>
  <c r="O6" i="19"/>
  <c r="P6" i="19" s="1"/>
  <c r="N6" i="19"/>
  <c r="K6" i="19"/>
  <c r="J6" i="19"/>
  <c r="I6" i="19"/>
  <c r="H6" i="19"/>
  <c r="D6" i="19"/>
  <c r="C6" i="19"/>
  <c r="Q5" i="19"/>
  <c r="O5" i="19"/>
  <c r="P5" i="19" s="1"/>
  <c r="N5" i="19"/>
  <c r="K5" i="19"/>
  <c r="J5" i="19"/>
  <c r="I5" i="19"/>
  <c r="H5" i="19"/>
  <c r="D5" i="19"/>
  <c r="C5" i="19"/>
  <c r="Q4" i="19"/>
  <c r="O4" i="19"/>
  <c r="P4" i="19" s="1"/>
  <c r="N4" i="19"/>
  <c r="K4" i="19"/>
  <c r="J4" i="19"/>
  <c r="I4" i="19"/>
  <c r="H4" i="19"/>
  <c r="D4" i="19"/>
  <c r="C4" i="19"/>
  <c r="Q3" i="19"/>
  <c r="O3" i="19"/>
  <c r="P3" i="19" s="1"/>
  <c r="N3" i="19"/>
  <c r="K3" i="19"/>
  <c r="J3" i="19"/>
  <c r="I3" i="19"/>
  <c r="H3" i="19"/>
  <c r="D3" i="19"/>
  <c r="C3" i="19"/>
  <c r="Q2" i="19"/>
  <c r="O2" i="19"/>
  <c r="P2" i="19" s="1"/>
  <c r="N2" i="19"/>
  <c r="K2" i="19"/>
  <c r="J2" i="19"/>
  <c r="I2" i="19"/>
  <c r="H2" i="19"/>
  <c r="D2" i="19"/>
  <c r="C2" i="19"/>
  <c r="C464" i="20"/>
  <c r="B343" i="20"/>
  <c r="B369" i="20"/>
  <c r="B400" i="20"/>
  <c r="E71" i="20"/>
  <c r="E72" i="20"/>
  <c r="E70" i="20"/>
  <c r="E270" i="20"/>
  <c r="E271" i="20"/>
  <c r="E272" i="20"/>
  <c r="E273" i="20"/>
  <c r="E269" i="20"/>
  <c r="E108" i="20"/>
  <c r="E109" i="20"/>
  <c r="E110" i="20"/>
  <c r="E111" i="20"/>
  <c r="E107"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87FB3-1629-4A19-96EF-64AAFF8DC00B}"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<sst xmlns="http://schemas.openxmlformats.org/spreadsheetml/2006/main" count="13150" uniqueCount="6242">
  <si>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</si>
  <si>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</si>
  <si>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</si>
  <si>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</si>
  <si>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</si>
  <si>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</si>
  <si>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</si>
  <si>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</si>
  <si>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</si>
  <si>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</si>
  <si>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</si>
  <si>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</si>
  <si>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</si>
  <si>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</si>
  <si>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</si>
  <si>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</si>
  <si>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</si>
  <si>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</si>
  <si>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</si>
  <si>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</si>
  <si>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</si>
  <si>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</si>
  <si>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</si>
  <si>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</si>
  <si>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</si>
  <si>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</si>
  <si>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</si>
  <si>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</si>
  <si>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</si>
  <si>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</si>
  <si>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</si>
  <si>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</si>
  <si>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</si>
  <si>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</si>
  <si>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</si>
  <si>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</si>
  <si>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</si>
  <si>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</si>
  <si>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</si>
  <si>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</si>
  <si>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</si>
  <si>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</si>
  <si>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</si>
  <si>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</si>
  <si>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</si>
  <si>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</si>
  <si>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</si>
  <si>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</si>
  <si>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</si>
  <si>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</si>
  <si>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</si>
  <si>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</si>
  <si>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</si>
  <si>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</si>
  <si>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</si>
  <si>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</si>
  <si>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</si>
  <si>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</si>
  <si>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</si>
  <si>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</si>
  <si>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</si>
  <si>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</si>
  <si>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</si>
  <si>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</si>
  <si>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</si>
  <si>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</si>
  <si>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</si>
  <si>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</si>
  <si>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</si>
  <si>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</si>
  <si>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</si>
  <si>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</si>
  <si>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</si>
  <si>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</si>
  <si>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</si>
  <si>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</si>
  <si>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</si>
  <si>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</si>
  <si>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</si>
  <si>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</si>
  <si>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</si>
  <si>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</si>
  <si>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</si>
  <si>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</si>
  <si>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</si>
  <si>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</si>
  <si>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</si>
  <si>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</si>
  <si>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</si>
  <si>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</si>
  <si>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</si>
  <si>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</si>
  <si>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</si>
  <si>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</si>
  <si>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</si>
  <si>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</si>
  <si>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</si>
  <si>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</si>
  <si>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</si>
  <si>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</si>
  <si>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</si>
  <si>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</si>
  <si>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</si>
  <si>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</si>
  <si>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</si>
  <si>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</si>
  <si>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</si>
  <si>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</si>
  <si>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</si>
  <si>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</si>
  <si>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</si>
  <si>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</si>
  <si>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</si>
  <si>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</si>
  <si>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</si>
  <si>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</si>
  <si>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</si>
  <si>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</si>
  <si>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</si>
  <si>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</si>
  <si>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</si>
  <si>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</si>
  <si>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</si>
  <si>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</si>
  <si>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</si>
  <si>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</si>
  <si>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</si>
  <si>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</si>
  <si>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</si>
  <si>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</si>
  <si>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</si>
  <si>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</si>
  <si>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</si>
  <si>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</si>
  <si>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</si>
  <si>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</si>
  <si>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</si>
  <si>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</si>
  <si>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</si>
  <si>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</si>
  <si>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</si>
  <si>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</si>
  <si>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</si>
  <si>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</si>
  <si>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</si>
  <si>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</si>
  <si>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</si>
  <si>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</si>
  <si>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</si>
  <si>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</si>
  <si>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</si>
  <si>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</si>
  <si>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</si>
  <si>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</si>
  <si>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</si>
  <si>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</si>
  <si>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</si>
  <si>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</si>
  <si>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</si>
  <si>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</si>
  <si>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</si>
  <si>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</si>
  <si>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</si>
  <si>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</si>
  <si>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</si>
  <si>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</si>
  <si>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</si>
  <si>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</si>
  <si>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</si>
  <si>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</si>
  <si>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</si>
  <si>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</si>
  <si>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</si>
  <si>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</si>
  <si>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</si>
  <si>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</si>
  <si>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</si>
  <si>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</si>
  <si>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</si>
  <si>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</si>
  <si>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</si>
  <si>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</si>
  <si>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</si>
  <si>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</si>
  <si>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</si>
  <si>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</si>
  <si>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</si>
  <si>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</si>
  <si>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</si>
  <si>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</si>
  <si>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</si>
  <si>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</si>
  <si>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</si>
  <si>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</si>
  <si>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</si>
  <si>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</si>
  <si>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</si>
  <si>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</si>
  <si>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</si>
  <si>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</si>
  <si>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</si>
  <si>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</si>
  <si>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</si>
  <si>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</si>
  <si>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</si>
  <si>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</si>
  <si>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</si>
  <si>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</si>
  <si>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</si>
  <si>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</si>
  <si>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</si>
  <si>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</si>
  <si>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</si>
  <si>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</si>
  <si>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</si>
  <si>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</si>
  <si>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</si>
  <si>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</si>
  <si>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</si>
  <si>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</si>
  <si>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</si>
  <si>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</si>
  <si>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</si>
  <si>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</si>
  <si>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</si>
  <si>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</si>
  <si>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</si>
  <si>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</si>
  <si>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</si>
  <si>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</si>
  <si>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</si>
  <si>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</si>
  <si>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</si>
  <si>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</si>
  <si>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</si>
  <si>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</si>
  <si>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</si>
  <si>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</si>
  <si>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</si>
  <si>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</si>
  <si>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</si>
  <si>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</si>
  <si>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</si>
  <si>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</si>
  <si>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</si>
  <si>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</si>
  <si>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</si>
  <si>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</si>
  <si>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</si>
  <si>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</si>
  <si>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</si>
  <si>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</si>
  <si>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</si>
  <si>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</si>
  <si>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</si>
  <si>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</si>
  <si>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</si>
  <si>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</si>
  <si>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</si>
  <si>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</si>
  <si>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</si>
  <si>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</si>
  <si>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</si>
  <si>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</si>
  <si>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</si>
  <si>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</si>
  <si>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</si>
  <si>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</si>
  <si>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</si>
  <si>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</si>
  <si>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</si>
  <si>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</si>
  <si>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</si>
  <si>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</si>
  <si>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</si>
  <si>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</si>
  <si>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</si>
  <si>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</si>
  <si>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</si>
  <si>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</si>
  <si>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</si>
  <si>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</si>
  <si>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</si>
  <si>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</si>
  <si>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</si>
  <si>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</si>
  <si>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</si>
  <si>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</si>
  <si>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</si>
  <si>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</si>
  <si>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</si>
  <si>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</si>
  <si>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</si>
  <si>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</si>
  <si>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</si>
  <si>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</si>
  <si>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</si>
  <si>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</si>
  <si>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</si>
  <si>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</si>
  <si>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</si>
  <si>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</si>
  <si>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</si>
  <si>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</si>
  <si>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</si>
  <si>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</si>
  <si>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</si>
  <si>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</si>
  <si>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</si>
  <si>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</si>
  <si>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</si>
  <si>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</si>
  <si>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</si>
  <si>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</si>
  <si>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</si>
  <si>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</si>
  <si>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</si>
  <si>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</si>
  <si>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</si>
  <si>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</si>
  <si>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</si>
  <si>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</si>
  <si>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</si>
  <si>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</si>
  <si>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</si>
  <si>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</si>
  <si>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</si>
  <si>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</si>
  <si>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</si>
  <si>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</si>
  <si>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</si>
  <si>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</si>
  <si>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</si>
  <si>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</si>
  <si>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</si>
  <si>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</si>
  <si>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</si>
  <si>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</si>
  <si>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</si>
  <si>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</si>
  <si>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</si>
  <si>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</si>
  <si>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</si>
  <si>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</si>
  <si>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</si>
  <si>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</si>
  <si>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</si>
  <si>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</si>
  <si>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</si>
  <si>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</si>
  <si>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</si>
  <si>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</si>
  <si>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</si>
  <si>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</si>
  <si>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</si>
  <si>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</si>
  <si>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</si>
  <si>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</si>
  <si>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</si>
  <si>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</si>
  <si>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</si>
  <si>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</si>
  <si>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</si>
  <si>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</si>
  <si>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</si>
  <si>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</si>
  <si>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</si>
  <si>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</si>
  <si>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</si>
  <si>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</si>
  <si>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</si>
  <si>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</si>
  <si>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</si>
  <si>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</si>
  <si>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</si>
  <si>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</si>
  <si>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</si>
  <si>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</si>
  <si>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</si>
  <si>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</si>
  <si>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</si>
  <si>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</si>
  <si>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</si>
  <si>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</si>
  <si>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</si>
  <si>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</si>
  <si>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</si>
  <si>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</si>
  <si>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</si>
  <si>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</si>
  <si>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</si>
  <si>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</si>
  <si>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</si>
  <si>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</si>
  <si>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</si>
  <si>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</si>
  <si>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</si>
  <si>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</si>
  <si>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</si>
  <si>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</si>
  <si>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</si>
  <si>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</si>
  <si>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</si>
  <si>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</si>
  <si>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</si>
  <si>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</si>
  <si>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</si>
  <si>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</si>
  <si>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</si>
  <si>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</si>
  <si>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</si>
  <si>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</si>
  <si>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</si>
  <si>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</si>
  <si>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</si>
  <si>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</si>
  <si>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</si>
  <si>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</si>
  <si>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</si>
  <si>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</si>
  <si>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</si>
  <si>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</si>
  <si>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</si>
  <si>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</si>
  <si>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</si>
  <si>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</si>
  <si>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</si>
  <si>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</si>
  <si>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</si>
  <si>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</si>
  <si>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</si>
  <si>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</si>
  <si>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</si>
  <si>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</si>
  <si>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</si>
  <si>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</si>
  <si>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</si>
  <si>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</si>
  <si>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</si>
  <si>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</si>
  <si>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</si>
  <si>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</si>
  <si>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</si>
  <si>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</si>
  <si>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</si>
  <si>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</si>
  <si>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</si>
  <si>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</si>
  <si>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</si>
  <si>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</si>
  <si>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</si>
  <si>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</si>
  <si>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</si>
  <si>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</si>
  <si>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</si>
  <si>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</si>
  <si>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</si>
  <si>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</si>
  <si>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</si>
  <si>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</si>
  <si>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</si>
  <si>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</si>
  <si>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</si>
  <si>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</si>
  <si>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</si>
  <si>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</si>
  <si>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</si>
  <si>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</si>
  <si>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</si>
  <si>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</si>
  <si>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</si>
  <si>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</si>
  <si>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</si>
  <si>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</si>
  <si>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</si>
  <si>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</si>
  <si>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</si>
  <si>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</si>
  <si>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</si>
  <si>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</si>
  <si>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</si>
  <si>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</si>
  <si>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</si>
  <si>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</si>
  <si>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</si>
  <si>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</si>
  <si>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</si>
  <si>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</si>
  <si>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</si>
  <si>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</si>
  <si>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</si>
  <si>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</si>
  <si>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</si>
  <si>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</si>
  <si>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</si>
  <si>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</si>
  <si>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</si>
  <si>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</si>
  <si>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</si>
  <si>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</si>
  <si>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</si>
  <si>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</si>
  <si>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</si>
  <si>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</si>
  <si>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</si>
  <si>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</si>
  <si>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</si>
  <si>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</si>
  <si>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</si>
  <si>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</si>
  <si>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</si>
  <si>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</si>
  <si>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</si>
  <si>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</si>
  <si>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</si>
  <si>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</si>
  <si>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</si>
  <si>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</si>
  <si>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</si>
  <si>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</si>
  <si>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</si>
  <si>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</si>
  <si>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</si>
  <si>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</si>
  <si>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</si>
  <si>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</si>
  <si>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</si>
  <si>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</si>
  <si>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</si>
  <si>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</si>
  <si>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</si>
  <si>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</si>
  <si>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</si>
  <si>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</si>
  <si>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</si>
  <si>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</si>
  <si>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</si>
  <si>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</si>
  <si>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</si>
  <si>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</si>
  <si>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</si>
  <si>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</si>
  <si>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</si>
  <si>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</si>
  <si>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</si>
  <si>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</si>
  <si>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</si>
  <si>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</si>
  <si>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</si>
  <si>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</si>
  <si>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</si>
  <si>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</si>
  <si>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</si>
  <si>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</si>
  <si>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</si>
  <si>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</si>
  <si>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</si>
  <si>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</si>
  <si>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</si>
  <si>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</si>
  <si>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</si>
  <si>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</si>
  <si>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</si>
  <si>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</si>
  <si>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</si>
  <si>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</si>
  <si>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</si>
  <si>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</si>
  <si>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</si>
  <si>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</si>
  <si>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</si>
  <si>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</si>
  <si>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</si>
  <si>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</si>
  <si>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</si>
  <si>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</si>
  <si>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</si>
  <si>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</si>
  <si>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</si>
  <si>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</si>
  <si>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</si>
  <si>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</si>
  <si>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</si>
  <si>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</si>
  <si>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</si>
  <si>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</si>
  <si>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</si>
  <si>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</si>
  <si>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</si>
  <si>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</si>
  <si>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</si>
  <si>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</si>
  <si>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</si>
  <si>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</si>
  <si>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</si>
  <si>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</si>
  <si>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</si>
  <si>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</si>
  <si>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</si>
  <si>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</si>
  <si>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</si>
  <si>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</si>
  <si>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</si>
  <si>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</si>
  <si>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</si>
  <si>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</si>
  <si>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</si>
  <si>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</si>
  <si>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</si>
  <si>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</si>
  <si>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</si>
  <si>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</si>
  <si>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</si>
  <si>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</si>
  <si>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</si>
  <si>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</si>
  <si>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</si>
  <si>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</si>
  <si>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</si>
  <si>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</si>
  <si>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</si>
  <si>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</si>
  <si>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</si>
  <si>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</si>
  <si>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</si>
  <si>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</si>
  <si>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</si>
  <si>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</si>
  <si>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</si>
  <si>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</si>
  <si>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</si>
  <si>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</si>
  <si>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</si>
  <si>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</si>
  <si>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</si>
  <si>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</si>
  <si>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</si>
  <si>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</si>
  <si>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</si>
  <si>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</si>
  <si>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</si>
  <si>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</si>
  <si>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</si>
  <si>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</si>
  <si>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</si>
  <si>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</si>
  <si>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</si>
  <si>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</si>
  <si>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</si>
  <si>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</si>
  <si>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</si>
  <si>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</si>
  <si>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</si>
  <si>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</si>
  <si>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</si>
  <si>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</si>
  <si>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</si>
  <si>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</si>
  <si>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</si>
  <si>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</si>
  <si>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</si>
  <si>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</si>
  <si>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</si>
  <si>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</si>
  <si>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</si>
  <si>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</si>
  <si>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</si>
  <si>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</si>
  <si>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</si>
  <si>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</si>
  <si>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</si>
  <si>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</si>
  <si>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</si>
  <si>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</si>
  <si>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</si>
  <si>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</si>
  <si>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</si>
  <si>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</si>
  <si>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</si>
  <si>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</si>
  <si>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</si>
  <si>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</si>
  <si>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</si>
  <si>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</si>
  <si>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</si>
  <si>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</si>
  <si>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</si>
  <si>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</si>
  <si>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</si>
  <si>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</si>
  <si>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</si>
  <si>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</si>
  <si>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</si>
  <si>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</si>
  <si>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</si>
  <si>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</si>
  <si>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</si>
  <si>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</si>
  <si>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</si>
  <si>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</si>
  <si>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</si>
  <si>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</si>
  <si>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</si>
  <si>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</si>
  <si>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</si>
  <si>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</si>
  <si>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</si>
  <si>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</si>
  <si>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</si>
  <si>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</si>
  <si>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</si>
  <si>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</si>
  <si>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</si>
  <si>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</si>
  <si>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</si>
  <si>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</si>
  <si>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</si>
  <si>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</si>
  <si>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</si>
  <si>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</si>
  <si>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</si>
  <si>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</si>
  <si>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</si>
  <si>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</si>
  <si>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</si>
  <si>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</si>
  <si>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</si>
  <si>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</si>
  <si>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</si>
  <si>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</si>
  <si>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</si>
  <si>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</si>
  <si>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</si>
  <si>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</si>
  <si>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</si>
  <si>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</si>
  <si>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</si>
  <si>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</si>
  <si>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</si>
  <si>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</si>
  <si>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</si>
  <si>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</si>
  <si>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</si>
  <si>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</si>
  <si>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</si>
  <si>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</si>
  <si>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</si>
  <si>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</si>
  <si>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</si>
  <si>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</si>
  <si>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</si>
  <si>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</si>
  <si>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</si>
  <si>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</si>
  <si>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</si>
  <si>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</si>
  <si>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</si>
  <si>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</si>
  <si>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</si>
  <si>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</si>
  <si>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</si>
  <si>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</si>
  <si>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</si>
  <si>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</si>
  <si>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</si>
  <si>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</si>
  <si>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</si>
  <si>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</si>
  <si>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</si>
  <si>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</si>
  <si>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</si>
  <si>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</si>
  <si>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</si>
  <si>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</si>
  <si>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</si>
  <si>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</si>
  <si>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</si>
  <si>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</si>
  <si>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</si>
  <si>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</si>
  <si>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</si>
  <si>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</si>
  <si>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</si>
  <si>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</si>
  <si>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</si>
  <si>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</si>
  <si>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</si>
  <si>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</si>
  <si>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</si>
  <si>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</si>
  <si>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</si>
  <si>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</si>
  <si>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</si>
  <si>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</si>
  <si>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</si>
  <si>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</si>
  <si>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</si>
  <si>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</si>
  <si>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</si>
  <si>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</si>
  <si>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</si>
  <si>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</si>
  <si>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</si>
  <si>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</si>
  <si>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</si>
  <si>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</si>
  <si>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</si>
  <si>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</si>
  <si>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</si>
  <si>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</si>
  <si>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</si>
  <si>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</si>
  <si>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</si>
  <si>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</si>
  <si>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</si>
  <si>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</si>
  <si>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</si>
  <si>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</si>
  <si>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</si>
  <si>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</si>
  <si>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</si>
  <si>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</si>
  <si>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</si>
  <si>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</si>
  <si>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</si>
  <si>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</si>
  <si>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</si>
  <si>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</si>
  <si>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</si>
  <si>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</si>
  <si>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</si>
  <si>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</si>
  <si>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</si>
  <si>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</si>
  <si>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</si>
  <si>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</si>
  <si>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</si>
  <si>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</si>
  <si>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</si>
  <si>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</si>
  <si>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</si>
  <si>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</si>
  <si>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</si>
  <si>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</si>
  <si>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</si>
  <si>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</si>
  <si>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</si>
  <si>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</si>
  <si>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</si>
  <si>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</si>
  <si>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</si>
  <si>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</si>
  <si>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</si>
  <si>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</si>
  <si>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</si>
  <si>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</si>
  <si>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</si>
  <si>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</si>
  <si>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</si>
  <si>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</si>
  <si>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</si>
  <si>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</si>
  <si>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</si>
  <si>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</si>
  <si>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</si>
  <si>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</si>
  <si>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</si>
  <si>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</si>
  <si>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</si>
  <si>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</si>
  <si>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</si>
  <si>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</si>
  <si>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</si>
  <si>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</si>
  <si>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</si>
  <si>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</si>
  <si>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</si>
  <si>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</si>
  <si>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</si>
  <si>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</si>
  <si>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</si>
  <si>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</si>
  <si>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</si>
  <si>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</si>
  <si>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</si>
  <si>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</si>
  <si>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</si>
  <si>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</si>
  <si>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</si>
  <si>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</si>
  <si>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</si>
  <si>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</si>
  <si>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</si>
  <si>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</si>
  <si>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</si>
  <si>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</si>
  <si>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</si>
  <si>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</si>
  <si>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</si>
  <si>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</si>
  <si>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</si>
  <si>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</si>
  <si>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</si>
  <si>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</si>
  <si>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</si>
  <si>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</si>
  <si>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</si>
  <si>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</si>
  <si>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</si>
  <si>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</si>
  <si>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</si>
  <si>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</si>
  <si>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</si>
  <si>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</si>
  <si>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</si>
  <si>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</si>
  <si>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</si>
  <si>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</si>
  <si>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</si>
  <si>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</si>
  <si>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</si>
  <si>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</si>
  <si>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</si>
  <si>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</si>
  <si>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</si>
  <si>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</si>
  <si>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</si>
  <si>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</si>
  <si>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</si>
  <si>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</si>
  <si>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</si>
  <si>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</si>
  <si>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</si>
  <si>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</si>
  <si>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</si>
  <si>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</si>
  <si>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</si>
  <si>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</si>
  <si>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</si>
  <si>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</si>
  <si>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</si>
  <si>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</si>
  <si>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</si>
  <si>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</si>
  <si>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</si>
  <si>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</si>
  <si>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</si>
  <si>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</si>
  <si>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</si>
  <si>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</si>
  <si>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</si>
  <si>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</si>
  <si>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</si>
  <si>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</si>
  <si>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</si>
  <si>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</si>
  <si>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</si>
  <si>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</si>
  <si>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</si>
  <si>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</si>
  <si>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</si>
  <si>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</si>
  <si>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</si>
  <si>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</si>
  <si>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</si>
  <si>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</si>
  <si>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</si>
  <si>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</si>
  <si>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</si>
  <si>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</si>
  <si>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</si>
  <si>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</si>
  <si>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</si>
  <si>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</si>
  <si>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</si>
  <si>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</si>
  <si>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</si>
  <si>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</si>
  <si>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</si>
  <si>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</si>
  <si>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</si>
  <si>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</si>
  <si>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</si>
  <si>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</si>
  <si>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</si>
  <si>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</si>
  <si>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</si>
  <si>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</si>
  <si>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</si>
  <si>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</si>
  <si>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</si>
  <si>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</si>
  <si>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</si>
  <si>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</si>
  <si>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</si>
  <si>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</si>
  <si>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</si>
  <si>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</si>
  <si>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</si>
  <si>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</si>
  <si>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</si>
  <si>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</si>
  <si>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</si>
  <si>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</si>
  <si>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</si>
  <si>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</si>
  <si>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</si>
  <si>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</si>
  <si>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</si>
  <si>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</si>
  <si>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</si>
  <si>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</si>
  <si>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</si>
  <si>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</si>
  <si>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</si>
  <si>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</si>
  <si>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</si>
  <si>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</si>
  <si>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</si>
  <si>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</si>
  <si>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</si>
  <si>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</si>
  <si>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</si>
  <si>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</si>
  <si>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</si>
  <si>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</si>
  <si>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</si>
  <si>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</si>
  <si>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</si>
  <si>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</si>
  <si>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</si>
  <si>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</si>
  <si>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</si>
  <si>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</si>
  <si>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</si>
  <si>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</si>
  <si>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</si>
  <si>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</si>
  <si>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</si>
  <si>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</si>
  <si>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</si>
  <si>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</si>
  <si>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</si>
  <si>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</si>
  <si>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</si>
  <si>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</si>
  <si>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</si>
  <si>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</si>
  <si>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</si>
  <si>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</si>
  <si>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</si>
  <si>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</si>
  <si>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</si>
  <si>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</si>
  <si>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</si>
  <si>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</si>
  <si>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</si>
  <si>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</si>
  <si>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</si>
  <si>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</si>
  <si>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</si>
  <si>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</si>
  <si>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</si>
  <si>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</si>
  <si>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</si>
  <si>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</si>
  <si>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</si>
  <si>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</si>
  <si>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</si>
  <si>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</si>
  <si>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</si>
  <si>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</si>
  <si>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</si>
  <si>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</si>
  <si>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</si>
  <si>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</si>
  <si>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</si>
  <si>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</si>
  <si>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</si>
  <si>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</si>
  <si>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</si>
  <si>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</si>
  <si>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</si>
  <si>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</si>
  <si>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</si>
  <si>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</si>
  <si>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</si>
  <si>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</si>
  <si>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</si>
  <si>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</si>
  <si>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</si>
  <si>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</si>
  <si>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</si>
  <si>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</si>
  <si>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</si>
  <si>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</si>
  <si>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</si>
  <si>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</si>
  <si>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</si>
  <si>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</si>
  <si>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</si>
  <si>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</si>
  <si>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</si>
  <si>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</si>
  <si>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</si>
  <si>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</si>
  <si>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</si>
  <si>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</si>
  <si>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</si>
  <si>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</si>
  <si>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</si>
  <si>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</si>
  <si>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</si>
  <si>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</si>
  <si>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</si>
  <si>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</si>
  <si>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</si>
  <si>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</si>
  <si>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</si>
  <si>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</si>
  <si>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</si>
  <si>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</si>
  <si>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</si>
  <si>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</si>
  <si>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</si>
  <si>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</si>
  <si>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</si>
  <si>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</si>
  <si>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</si>
  <si>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</si>
  <si>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</si>
  <si>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</si>
  <si>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</si>
  <si>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</si>
  <si>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</si>
  <si>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</si>
  <si>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</si>
  <si>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</si>
  <si>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</si>
  <si>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</si>
  <si>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</si>
  <si>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</si>
  <si>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</si>
  <si>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</si>
  <si>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</si>
  <si>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</si>
  <si>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</si>
  <si>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</si>
  <si>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</si>
  <si>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</si>
  <si>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</si>
  <si>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</si>
  <si>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</si>
  <si>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</si>
  <si>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</si>
  <si>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</si>
  <si>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</si>
  <si>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</si>
  <si>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</si>
  <si>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</si>
  <si>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</si>
  <si>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</si>
  <si>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</si>
  <si>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</si>
  <si>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</si>
  <si>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</si>
  <si>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</si>
  <si>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</si>
  <si>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</si>
  <si>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</si>
  <si>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</si>
  <si>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</si>
  <si>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</si>
  <si>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</si>
  <si>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</si>
  <si>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</si>
  <si>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</si>
  <si>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</si>
  <si>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</si>
  <si>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</si>
  <si>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</si>
  <si>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</si>
  <si>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</si>
  <si>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</si>
  <si>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</si>
  <si>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</si>
  <si>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</si>
  <si>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</si>
  <si>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</si>
  <si>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</si>
  <si>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</si>
  <si>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</si>
  <si>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</si>
  <si>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</si>
  <si>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</si>
  <si>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</si>
  <si>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</si>
  <si>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</si>
  <si>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</si>
  <si>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</si>
  <si>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</si>
  <si>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</si>
  <si>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</si>
  <si>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</si>
  <si>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</si>
  <si>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</si>
  <si>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</si>
  <si>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</si>
  <si>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</si>
  <si>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</si>
  <si>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</si>
  <si>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</si>
  <si>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</si>
  <si>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</si>
  <si>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</si>
  <si>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</si>
  <si>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</si>
  <si>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</si>
  <si>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</si>
  <si>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</si>
  <si>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</si>
  <si>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</si>
  <si>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</si>
  <si>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</si>
  <si>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</si>
  <si>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</si>
  <si>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</si>
  <si>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</si>
  <si>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</si>
  <si>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</si>
  <si>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</si>
  <si>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</si>
  <si>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</si>
  <si>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</si>
  <si>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</si>
  <si>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</si>
  <si>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</si>
  <si>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</si>
  <si>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</si>
  <si>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</si>
  <si>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</si>
  <si>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</si>
  <si>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</si>
  <si>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</si>
  <si>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</si>
  <si>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</si>
  <si>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</si>
  <si>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</si>
  <si>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</si>
  <si>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</si>
  <si>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</si>
  <si>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</si>
  <si>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</si>
  <si>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</si>
  <si>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</si>
  <si>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</si>
  <si>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</si>
  <si>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</si>
  <si>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</si>
  <si>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</si>
  <si>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</si>
  <si>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</si>
  <si>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</si>
  <si>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</si>
  <si>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</si>
  <si>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</si>
  <si>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</si>
  <si>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</si>
  <si>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</si>
  <si>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</si>
  <si>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</si>
  <si>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</si>
  <si>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</si>
  <si>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</si>
  <si>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</si>
  <si>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</si>
  <si>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</si>
  <si>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</si>
  <si>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</si>
  <si>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</si>
  <si>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</si>
  <si>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</si>
  <si>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</si>
  <si>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</si>
  <si>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</si>
  <si>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</si>
  <si>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</si>
  <si>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</si>
  <si>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</si>
  <si>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</si>
  <si>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</si>
  <si>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</si>
  <si>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</si>
  <si>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</si>
  <si>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</si>
  <si>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</si>
  <si>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</si>
  <si>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</si>
  <si>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</si>
  <si>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</si>
  <si>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</si>
  <si>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</si>
  <si>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</si>
  <si>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</si>
  <si>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</si>
  <si>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</si>
  <si>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</si>
  <si>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</si>
  <si>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</si>
  <si>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</si>
  <si>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</si>
  <si>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</si>
  <si>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</si>
  <si>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</si>
  <si>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</si>
  <si>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</si>
  <si>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</si>
  <si>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</si>
  <si>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</si>
  <si>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</si>
  <si>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</si>
  <si>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</si>
  <si>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</si>
  <si>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</si>
  <si>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</si>
  <si>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</si>
  <si>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</si>
  <si>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</si>
  <si>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</si>
  <si>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</si>
  <si>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</si>
  <si>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</si>
  <si>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</si>
  <si>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</si>
  <si>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</si>
  <si>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</si>
  <si>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</si>
  <si>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</si>
  <si>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</si>
  <si>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</si>
  <si>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</si>
  <si>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</si>
  <si>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</si>
  <si>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</si>
  <si>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</si>
  <si>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</si>
  <si>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</si>
  <si>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</si>
  <si>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</si>
  <si>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</si>
  <si>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</si>
  <si>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</si>
  <si>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</si>
  <si>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</si>
  <si>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</si>
  <si>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</si>
  <si>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</si>
  <si>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</si>
  <si>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</si>
  <si>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</si>
  <si>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</si>
  <si>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</si>
  <si>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</si>
  <si>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</si>
  <si>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</si>
  <si>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</si>
  <si>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</si>
  <si>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</si>
  <si>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</si>
  <si>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</si>
  <si>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</si>
  <si>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</si>
  <si>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</si>
  <si>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</si>
  <si>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</si>
  <si>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</si>
  <si>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</si>
  <si>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</si>
  <si>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</si>
  <si>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</si>
  <si>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</si>
  <si>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</si>
  <si>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</si>
  <si>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</si>
  <si>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</si>
  <si>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</si>
  <si>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</si>
  <si>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</si>
  <si>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</si>
  <si>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</si>
  <si>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</si>
  <si>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</si>
  <si>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</si>
  <si>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</si>
  <si>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</si>
  <si>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</si>
  <si>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</si>
  <si>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</si>
  <si>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</si>
  <si>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</si>
  <si>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</si>
  <si>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</si>
  <si>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</si>
  <si>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</si>
  <si>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</si>
  <si>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</si>
  <si>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</si>
  <si>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</si>
  <si>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</si>
  <si>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</si>
  <si>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</si>
  <si>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</si>
  <si>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</si>
  <si>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</si>
  <si>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</si>
  <si>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</si>
  <si>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</si>
  <si>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</si>
  <si>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</si>
  <si>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</si>
  <si>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</si>
  <si>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</si>
  <si>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</si>
  <si>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</si>
  <si>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</si>
  <si>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</si>
  <si>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</si>
  <si>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</si>
  <si>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</si>
  <si>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</si>
  <si>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</si>
  <si>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</si>
  <si>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</si>
  <si>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</si>
  <si>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</si>
  <si>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</si>
  <si>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</si>
  <si>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</si>
  <si>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</si>
  <si>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</si>
  <si>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</si>
  <si>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</si>
  <si>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</si>
  <si>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</si>
  <si>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</si>
  <si>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</si>
  <si>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</si>
  <si>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</si>
  <si>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</si>
  <si>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</si>
  <si>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</si>
  <si>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</si>
  <si>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</si>
  <si>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</si>
  <si>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</si>
  <si>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</si>
  <si>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</si>
  <si>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</si>
  <si>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</si>
  <si>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</si>
  <si>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</si>
  <si>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</si>
  <si>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</si>
  <si>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</si>
  <si>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</si>
  <si>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</si>
  <si>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</si>
  <si>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</si>
  <si>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</si>
  <si>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</si>
  <si>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</si>
  <si>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</si>
  <si>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</si>
  <si>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</si>
  <si>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</si>
  <si>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</si>
  <si>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</si>
  <si>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</si>
  <si>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</si>
  <si>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</si>
  <si>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</si>
  <si>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</si>
  <si>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</si>
  <si>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</si>
  <si>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</si>
  <si>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</si>
  <si>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</si>
  <si>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</si>
  <si>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</si>
  <si>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</si>
  <si>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</si>
  <si>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</si>
  <si>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</si>
  <si>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</si>
  <si>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</si>
  <si>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</si>
  <si>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</si>
  <si>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</si>
  <si>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</si>
  <si>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</si>
  <si>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</si>
  <si>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</si>
  <si>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</si>
  <si>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</si>
  <si>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</si>
  <si>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</si>
  <si>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</si>
  <si>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</si>
  <si>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</si>
  <si>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</si>
  <si>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</si>
  <si>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</si>
  <si>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</si>
  <si>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</si>
  <si>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</si>
  <si>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</si>
  <si>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</si>
  <si>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</si>
  <si>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</si>
  <si>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</si>
  <si>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</si>
  <si>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</si>
  <si>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</si>
  <si>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</si>
  <si>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</si>
  <si>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</si>
  <si>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</si>
  <si>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</si>
  <si>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</si>
  <si>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</si>
  <si>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</si>
  <si>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</si>
  <si>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</si>
  <si>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</si>
  <si>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</si>
  <si>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</si>
  <si>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</si>
  <si>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</si>
  <si>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</si>
  <si>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</si>
  <si>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</si>
  <si>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</si>
  <si>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</si>
  <si>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</si>
  <si>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</si>
  <si>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</si>
  <si>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</si>
  <si>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</si>
  <si>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</si>
  <si>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</si>
  <si>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</si>
  <si>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</si>
  <si>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</si>
  <si>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</si>
  <si>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</si>
  <si>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</si>
  <si>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</si>
  <si>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</si>
  <si>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</si>
  <si>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</si>
  <si>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</si>
  <si>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</si>
  <si>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</si>
  <si>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</si>
  <si>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</si>
  <si>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</si>
  <si>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</si>
  <si>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</si>
  <si>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</si>
  <si>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</si>
  <si>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</si>
  <si>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</si>
  <si>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</si>
  <si>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</si>
  <si>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</si>
  <si>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</si>
  <si>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</si>
  <si>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</si>
  <si>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</si>
  <si>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</si>
  <si>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</si>
  <si>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</si>
  <si>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</si>
  <si>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</si>
  <si>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</si>
  <si>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</si>
  <si>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</si>
  <si>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</si>
  <si>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</si>
  <si>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</si>
  <si>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</si>
  <si>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</si>
  <si>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</si>
  <si>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</si>
  <si>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</si>
  <si>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</si>
  <si>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</si>
  <si>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</si>
  <si>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</si>
  <si>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</si>
  <si>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</si>
  <si>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</si>
  <si>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</si>
  <si>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</si>
  <si>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</si>
  <si>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</si>
  <si>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</si>
  <si>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</si>
  <si>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</si>
  <si>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</si>
  <si>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</si>
  <si>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</si>
  <si>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</si>
  <si>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</si>
  <si>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</si>
  <si>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</si>
  <si>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</si>
  <si>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</si>
  <si>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</si>
  <si>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</si>
  <si>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</si>
  <si>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</si>
  <si>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</si>
  <si>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</si>
  <si>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</si>
  <si>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</si>
  <si>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</si>
  <si>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</si>
  <si>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</si>
  <si>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</si>
  <si>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</si>
  <si>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</si>
  <si>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</si>
  <si>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</si>
  <si>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</si>
  <si>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</si>
  <si>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</si>
  <si>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</si>
  <si>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</si>
  <si>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</si>
  <si>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</si>
  <si>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</si>
  <si>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</si>
  <si>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</si>
  <si>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</si>
  <si>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</si>
  <si>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</si>
  <si>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</si>
  <si>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</si>
  <si>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</si>
  <si>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</si>
  <si>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</si>
  <si>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</si>
  <si>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</si>
  <si>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</si>
  <si>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</si>
  <si>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</si>
  <si>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</si>
  <si>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</si>
  <si>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</si>
  <si>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</si>
  <si>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</si>
  <si>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</si>
  <si>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</si>
  <si>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</si>
  <si>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</si>
  <si>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</si>
  <si>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</si>
  <si>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</si>
  <si>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</si>
  <si>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</si>
  <si>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</si>
  <si>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</si>
  <si>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</si>
  <si>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</si>
  <si>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</si>
  <si>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</si>
  <si>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</si>
  <si>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</si>
  <si>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</si>
  <si>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</si>
  <si>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</si>
  <si>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</si>
  <si>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</si>
  <si>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</si>
  <si>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</si>
  <si>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</si>
  <si>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</si>
  <si>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</si>
  <si>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</si>
  <si>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</si>
  <si>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</si>
  <si>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</si>
  <si>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</si>
  <si>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</si>
  <si>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</si>
  <si>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</si>
  <si>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</si>
  <si>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</si>
  <si>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</si>
  <si>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</si>
  <si>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</si>
  <si>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</si>
  <si>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</si>
  <si>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</si>
  <si>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</si>
  <si>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</si>
  <si>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</si>
  <si>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</si>
  <si>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</si>
  <si>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</si>
  <si>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</si>
  <si>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</si>
  <si>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</si>
  <si>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</si>
  <si>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</si>
  <si>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</si>
  <si>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</si>
  <si>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</si>
  <si>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</si>
  <si>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</si>
  <si>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</si>
  <si>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</si>
  <si>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</si>
  <si>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</si>
  <si>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</si>
  <si>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</si>
  <si>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</si>
  <si>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</si>
  <si>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</si>
  <si>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</si>
  <si>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</si>
  <si>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</si>
  <si>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</si>
  <si>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</si>
  <si>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</si>
  <si>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</si>
  <si>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</si>
  <si>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</si>
  <si>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</si>
  <si>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</si>
  <si>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</si>
  <si>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</si>
  <si>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</si>
  <si>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</si>
  <si>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</si>
  <si>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</si>
  <si>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</si>
  <si>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</si>
  <si>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</si>
  <si>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</si>
  <si>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</si>
  <si>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</si>
  <si>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</si>
  <si>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</si>
  <si>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</si>
  <si>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</si>
  <si>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</si>
  <si>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</si>
  <si>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</si>
  <si>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</si>
  <si>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</si>
  <si>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</si>
  <si>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</si>
  <si>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</si>
  <si>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</si>
  <si>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</si>
  <si>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</si>
  <si>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</si>
  <si>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</si>
  <si>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</si>
  <si>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</si>
  <si>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</si>
  <si>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</si>
  <si>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</si>
  <si>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</si>
  <si>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</si>
  <si>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</si>
  <si>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</si>
  <si>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</si>
  <si>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</si>
  <si>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</si>
  <si>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</si>
  <si>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</si>
  <si>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</si>
  <si>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</si>
  <si>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</si>
  <si>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</si>
  <si>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</si>
  <si>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</si>
  <si>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</si>
  <si>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</si>
  <si>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</si>
  <si>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</si>
  <si>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</si>
  <si>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</si>
  <si>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</si>
  <si>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</si>
  <si>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</si>
  <si>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</si>
  <si>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</si>
  <si>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</si>
  <si>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</si>
  <si>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</si>
  <si>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</si>
  <si>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</si>
  <si>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</si>
  <si>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</si>
  <si>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</si>
  <si>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</si>
  <si>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</si>
  <si>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</si>
  <si>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</si>
  <si>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</si>
  <si>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</si>
  <si>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</si>
  <si>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</si>
  <si>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</si>
  <si>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</si>
  <si>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</si>
  <si>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</si>
  <si>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</si>
  <si>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</si>
  <si>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</si>
  <si>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</si>
  <si>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</si>
  <si>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</si>
  <si>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</si>
  <si>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</si>
  <si>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</si>
  <si>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</si>
  <si>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</si>
  <si>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</si>
  <si>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</si>
  <si>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</si>
  <si>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</si>
  <si>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</si>
  <si>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</si>
  <si>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</si>
  <si>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</si>
  <si>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</si>
  <si>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</si>
  <si>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</si>
  <si>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</si>
  <si>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</si>
  <si>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</si>
  <si>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</si>
  <si>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</si>
  <si>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</si>
  <si>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</si>
  <si>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</si>
  <si>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</si>
  <si>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</si>
  <si>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</si>
  <si>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</si>
  <si>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</si>
  <si>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</si>
  <si>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</si>
  <si>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</si>
  <si>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</si>
  <si>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</si>
  <si>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</si>
  <si>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</si>
  <si>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</si>
  <si>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</si>
  <si>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</si>
  <si>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</si>
  <si>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</si>
  <si>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</si>
  <si>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</si>
  <si>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</si>
  <si>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</si>
  <si>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</si>
  <si>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</si>
  <si>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</si>
  <si>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</si>
  <si>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</si>
  <si>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</si>
  <si>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</si>
  <si>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</si>
  <si>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</si>
  <si>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</si>
  <si>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</si>
  <si>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</si>
  <si>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</si>
  <si>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</si>
  <si>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</si>
  <si>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</si>
  <si>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</si>
  <si>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</si>
  <si>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</si>
  <si>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</si>
  <si>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</si>
  <si>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</si>
  <si>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</si>
  <si>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</si>
  <si>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</si>
  <si>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</si>
  <si>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</si>
  <si>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</si>
  <si>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</si>
  <si>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</si>
  <si>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</si>
  <si>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</si>
  <si>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</si>
  <si>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</si>
  <si>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</si>
  <si>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</si>
  <si>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</si>
  <si>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</si>
  <si>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</si>
  <si>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</si>
  <si>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</si>
  <si>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</si>
  <si>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</si>
  <si>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</si>
  <si>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</si>
  <si>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</si>
  <si>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</si>
  <si>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</si>
  <si>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</si>
  <si>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</si>
  <si>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</si>
  <si>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</si>
  <si>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</si>
  <si>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</si>
  <si>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</si>
  <si>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</si>
  <si>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</si>
  <si>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</si>
  <si>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</si>
  <si>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</si>
  <si>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</si>
  <si>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</si>
  <si>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</si>
  <si>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</si>
  <si>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</si>
  <si>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</si>
  <si>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</si>
  <si>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</si>
  <si>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</si>
  <si>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</si>
  <si>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</si>
  <si>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</si>
  <si>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</si>
  <si>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</si>
  <si>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</si>
  <si>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</si>
  <si>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</si>
  <si>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</si>
  <si>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</si>
  <si>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</si>
  <si>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</si>
  <si>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</si>
  <si>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</si>
  <si>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</si>
  <si>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</si>
  <si>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</si>
  <si>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</si>
  <si>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</si>
  <si>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</si>
  <si>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</si>
  <si>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</si>
  <si>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</si>
  <si>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</si>
  <si>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</si>
  <si>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</si>
  <si>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</si>
  <si>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</si>
  <si>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</si>
  <si>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</si>
  <si>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</si>
  <si>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</si>
  <si>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</si>
  <si>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</si>
  <si>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</si>
  <si>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</si>
  <si>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</si>
  <si>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</si>
  <si>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</si>
  <si>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</si>
  <si>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</si>
  <si>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</si>
  <si>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</si>
  <si>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</si>
  <si>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</si>
  <si>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</si>
  <si>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</si>
  <si>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</si>
  <si>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</si>
  <si>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</si>
  <si>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</si>
  <si>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</si>
  <si>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</si>
  <si>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</si>
  <si>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</si>
  <si>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</si>
  <si>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</si>
  <si>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</si>
  <si>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</si>
  <si>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</si>
  <si>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</si>
  <si>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</si>
  <si>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</si>
  <si>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</si>
  <si>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</si>
  <si>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</si>
  <si>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</si>
  <si>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</si>
  <si>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</si>
  <si>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</si>
  <si>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</si>
  <si>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</si>
  <si>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</si>
  <si>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</si>
  <si>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</si>
  <si>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</si>
  <si>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</si>
  <si>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</si>
  <si>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</si>
  <si>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</si>
  <si>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</si>
  <si>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</si>
  <si>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</si>
  <si>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</si>
  <si>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</si>
  <si>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</si>
  <si>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</si>
  <si>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</si>
  <si>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</si>
  <si>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</si>
  <si>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</si>
  <si>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</si>
  <si>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</si>
  <si>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</si>
  <si>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</si>
  <si>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</si>
  <si>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</si>
  <si>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</si>
  <si>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</si>
  <si>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</si>
  <si>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</si>
  <si>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</si>
  <si>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</si>
  <si>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</si>
  <si>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</si>
  <si>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</si>
  <si>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</si>
  <si>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</si>
  <si>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</si>
  <si>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</si>
  <si>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</si>
  <si>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</si>
  <si>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</si>
  <si>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</si>
  <si>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</si>
  <si>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</si>
  <si>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</si>
  <si>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</si>
  <si>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</si>
  <si>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</si>
  <si>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</si>
  <si>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</si>
  <si>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</si>
  <si>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</si>
  <si>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</si>
  <si>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</si>
  <si>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</si>
  <si>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</si>
  <si>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</si>
  <si>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</si>
  <si>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</si>
  <si>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</si>
  <si>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</si>
  <si>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</si>
  <si>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</si>
  <si>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</si>
  <si>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</si>
  <si>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</si>
  <si>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</si>
  <si>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</si>
  <si>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</si>
  <si>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</si>
  <si>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</si>
  <si>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</si>
  <si>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</si>
  <si>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</si>
  <si>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</si>
  <si>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</si>
  <si>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</si>
  <si>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</si>
  <si>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</si>
  <si>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</si>
  <si>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</si>
  <si>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</si>
  <si>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</si>
  <si>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</si>
  <si>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</si>
  <si>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</si>
  <si>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</si>
  <si>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</si>
  <si>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</si>
  <si>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</si>
  <si>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</si>
  <si>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</si>
  <si>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</si>
  <si>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</si>
  <si>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</si>
  <si>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</si>
  <si>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</si>
  <si>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</si>
  <si>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</si>
  <si>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</si>
  <si>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</si>
  <si>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</si>
  <si>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</si>
  <si>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</si>
  <si>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</si>
  <si>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</si>
  <si>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</si>
  <si>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</si>
  <si>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</si>
  <si>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</si>
  <si>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</si>
  <si>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</si>
  <si>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</si>
  <si>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</si>
  <si>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</si>
  <si>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</si>
  <si>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</si>
  <si>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</si>
  <si>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</si>
  <si>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</si>
  <si>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</si>
  <si>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</si>
  <si>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</si>
  <si>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</si>
  <si>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</si>
  <si>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</si>
  <si>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</si>
  <si>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</si>
  <si>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</si>
  <si>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</si>
  <si>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</si>
  <si>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</si>
  <si>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</si>
  <si>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</si>
  <si>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</si>
  <si>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</si>
  <si>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</si>
  <si>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</si>
  <si>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</si>
  <si>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</si>
  <si>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</si>
  <si>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</si>
  <si>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</si>
  <si>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</si>
  <si>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</si>
  <si>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</si>
  <si>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</si>
  <si>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</si>
  <si>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</si>
  <si>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</si>
  <si>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</si>
  <si>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</si>
  <si>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</si>
  <si>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</si>
  <si>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</si>
  <si>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</si>
  <si>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</si>
  <si>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</si>
  <si>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</si>
  <si>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</si>
  <si>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</si>
  <si>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</si>
  <si>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</si>
  <si>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</si>
  <si>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</si>
  <si>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</si>
  <si>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</si>
  <si>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</si>
  <si>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</si>
  <si>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</si>
  <si>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</si>
  <si>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</si>
  <si>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</si>
  <si>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</si>
  <si>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</si>
  <si>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</si>
  <si>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</si>
  <si>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</si>
  <si>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</si>
  <si>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</si>
  <si>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</si>
  <si>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</si>
  <si>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</si>
  <si>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</si>
  <si>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</si>
  <si>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</si>
  <si>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</si>
  <si>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</si>
  <si>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</si>
  <si>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</si>
  <si>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</si>
  <si>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</si>
  <si>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</si>
  <si>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</si>
  <si>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</si>
  <si>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</si>
  <si>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</si>
  <si>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</si>
  <si>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</si>
  <si>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</si>
  <si>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</si>
  <si>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</si>
  <si>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</si>
  <si>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</si>
  <si>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</si>
  <si>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</si>
  <si>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</si>
  <si>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</si>
  <si>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</si>
  <si>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</si>
  <si>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</si>
  <si>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</si>
  <si>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</si>
  <si>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</si>
  <si>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</si>
  <si>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</si>
  <si>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</si>
  <si>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</si>
  <si>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</si>
  <si>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</si>
  <si>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</si>
  <si>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</si>
  <si>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</si>
  <si>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</si>
  <si>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</si>
  <si>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</si>
  <si>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</si>
  <si>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</si>
  <si>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</si>
  <si>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</si>
  <si>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</si>
  <si>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</si>
  <si>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</si>
  <si>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</si>
  <si>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</si>
  <si>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</si>
  <si>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</si>
  <si>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</si>
  <si>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</si>
  <si>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</si>
  <si>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</si>
  <si>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</si>
  <si>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</si>
  <si>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</si>
  <si>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</si>
  <si>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</si>
  <si>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</si>
  <si>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</si>
  <si>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</si>
  <si>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</si>
  <si>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</si>
  <si>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</si>
  <si>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</si>
  <si>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</si>
  <si>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</si>
  <si>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</si>
  <si>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</si>
  <si>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</si>
  <si>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</si>
  <si>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</si>
  <si>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</si>
  <si>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</si>
  <si>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</si>
  <si>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</si>
  <si>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</si>
  <si>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</si>
  <si>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</si>
  <si>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</si>
  <si>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</si>
  <si>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</si>
  <si>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</si>
  <si>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</si>
  <si>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</si>
  <si>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</si>
  <si>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</si>
  <si>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</si>
  <si>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</si>
  <si>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</si>
  <si>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</si>
  <si>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</si>
  <si>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</si>
  <si>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</si>
  <si>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</si>
  <si>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</si>
  <si>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</si>
  <si>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</si>
  <si>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</si>
  <si>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</si>
  <si>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</si>
  <si>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</si>
  <si>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</si>
  <si>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</si>
  <si>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</si>
  <si>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</si>
  <si>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</si>
  <si>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</si>
  <si>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</si>
  <si>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</si>
  <si>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</si>
  <si>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</si>
  <si>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</si>
  <si>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</si>
  <si>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</si>
  <si>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</si>
  <si>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</si>
  <si>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</si>
  <si>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</si>
  <si>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</si>
  <si>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</si>
  <si>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</si>
  <si>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</si>
  <si>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</si>
  <si>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</si>
  <si>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</si>
  <si>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</si>
  <si>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</si>
  <si>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</si>
  <si>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</si>
  <si>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</si>
  <si>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</si>
  <si>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</si>
  <si>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</si>
  <si>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</si>
  <si>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</si>
  <si>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</si>
  <si>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</si>
  <si>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</si>
  <si>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</si>
  <si>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</si>
  <si>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</si>
  <si>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</si>
  <si>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</si>
  <si>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</si>
  <si>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</si>
  <si>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</si>
  <si>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</si>
  <si>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</si>
  <si>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</si>
  <si>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</si>
  <si>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</si>
  <si>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</si>
  <si>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</si>
  <si>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</si>
  <si>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</si>
  <si>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</si>
  <si>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</si>
  <si>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</si>
  <si>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</si>
  <si>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</si>
  <si>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</si>
  <si>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</si>
  <si>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</si>
  <si>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</si>
  <si>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</si>
  <si>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</si>
  <si>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</si>
  <si>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</si>
  <si>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</si>
  <si>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</si>
  <si>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</si>
  <si>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</si>
  <si>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</si>
  <si>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</si>
  <si>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</si>
  <si>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</si>
  <si>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</si>
  <si>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</si>
  <si>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</si>
  <si>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</si>
  <si>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</si>
  <si>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</si>
  <si>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</si>
  <si>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</si>
  <si>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</si>
  <si>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</si>
  <si>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</si>
  <si>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</si>
  <si>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</si>
  <si>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</si>
  <si>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</si>
  <si>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</si>
  <si>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</si>
  <si>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</si>
  <si>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</si>
  <si>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</si>
  <si>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</si>
  <si>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</si>
  <si>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</si>
  <si>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</si>
  <si>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</si>
  <si>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</si>
  <si>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</si>
  <si>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</si>
  <si>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</si>
  <si>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</si>
  <si>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</si>
  <si>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</si>
  <si>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</si>
  <si>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</si>
  <si>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</si>
  <si>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</si>
  <si>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</si>
  <si>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</si>
  <si>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</si>
  <si>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</si>
  <si>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</si>
  <si>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</si>
  <si>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</si>
  <si>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</si>
  <si>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</si>
  <si>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</si>
  <si>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</si>
  <si>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</si>
  <si>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</si>
  <si>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</si>
  <si>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</si>
  <si>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</si>
  <si>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</si>
  <si>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</si>
  <si>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</si>
  <si>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</si>
  <si>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</si>
  <si>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</si>
  <si>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</si>
  <si>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</si>
  <si>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</si>
  <si>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</si>
  <si>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</si>
  <si>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</si>
  <si>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</si>
  <si>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</si>
  <si>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</si>
  <si>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</si>
  <si>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</si>
  <si>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</si>
  <si>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</si>
  <si>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</si>
  <si>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</si>
  <si>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</si>
  <si>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</si>
  <si>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</si>
  <si>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</si>
  <si>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</si>
  <si>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</si>
  <si>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</si>
  <si>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</si>
  <si>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</si>
  <si>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</si>
  <si>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</si>
  <si>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</si>
  <si>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</si>
  <si>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</si>
  <si>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</si>
  <si>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</si>
  <si>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</si>
  <si>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</si>
  <si>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</si>
  <si>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</si>
  <si>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</si>
  <si>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</si>
  <si>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</si>
  <si>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</si>
  <si>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</si>
  <si>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</si>
  <si>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</si>
  <si>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</si>
  <si>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</si>
  <si>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</si>
  <si>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</si>
  <si>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</si>
  <si>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</si>
  <si>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</si>
  <si>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</si>
  <si>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</si>
  <si>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</si>
  <si>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</si>
  <si>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</si>
  <si>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</si>
  <si>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</si>
  <si>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</si>
  <si>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</si>
  <si>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</si>
  <si>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</si>
  <si>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</si>
  <si>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</si>
  <si>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</si>
  <si>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</si>
  <si>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</si>
  <si>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</si>
  <si>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</si>
  <si>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</si>
  <si>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</si>
  <si>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</si>
  <si>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</si>
  <si>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</si>
  <si>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</si>
  <si>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</si>
  <si>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</si>
  <si>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</si>
  <si>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</si>
  <si>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</si>
  <si>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</si>
  <si>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</si>
  <si>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</si>
  <si>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</si>
  <si>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</si>
  <si>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</si>
  <si>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</si>
  <si>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</si>
  <si>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</si>
  <si>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</si>
  <si>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</si>
  <si>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</si>
  <si>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</si>
  <si>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</si>
  <si>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</si>
  <si>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</si>
  <si>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</si>
  <si>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</si>
  <si>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</si>
  <si>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</si>
  <si>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</si>
  <si>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</si>
  <si>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</si>
  <si>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</si>
  <si>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</si>
  <si>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</si>
  <si>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</si>
  <si>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</si>
  <si>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</si>
  <si>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</si>
  <si>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</si>
  <si>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</si>
  <si>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</si>
  <si>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</si>
  <si>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</si>
  <si>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</si>
  <si>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</si>
  <si>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</si>
  <si>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</si>
  <si>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</si>
  <si>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</si>
  <si>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</si>
  <si>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</si>
  <si>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</si>
  <si>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</si>
  <si>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</si>
  <si>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</si>
  <si>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</si>
  <si>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</si>
  <si>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</si>
  <si>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</si>
  <si>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</si>
  <si>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</si>
  <si>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</si>
  <si>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</si>
  <si>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</si>
  <si>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</si>
  <si>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</si>
  <si>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</si>
  <si>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</si>
  <si>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</si>
  <si>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</si>
  <si>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</si>
  <si>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</si>
  <si>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</si>
  <si>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</si>
  <si>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</si>
  <si>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</si>
  <si>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</si>
  <si>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</si>
  <si>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</si>
  <si>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</si>
  <si>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</si>
  <si>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</si>
  <si>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</si>
  <si>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</si>
  <si>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</si>
  <si>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</si>
  <si>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</si>
  <si>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</si>
  <si>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</si>
  <si>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</si>
  <si>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</si>
  <si>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</si>
  <si>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</si>
  <si>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</si>
  <si>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</si>
  <si>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</si>
  <si>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</si>
  <si>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</si>
  <si>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</si>
  <si>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</si>
  <si>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</si>
  <si>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</si>
  <si>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</si>
  <si>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</si>
  <si>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</si>
  <si>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</si>
  <si>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</si>
  <si>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</si>
  <si>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</si>
  <si>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</si>
  <si>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</si>
  <si>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</si>
  <si>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</si>
  <si>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</si>
  <si>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</si>
  <si>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</si>
  <si>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</si>
  <si>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</si>
  <si>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</si>
  <si>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</si>
  <si>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</si>
  <si>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</si>
  <si>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</si>
  <si>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</si>
  <si>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</si>
  <si>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</si>
  <si>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</si>
  <si>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</si>
  <si>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</si>
  <si>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</si>
  <si>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</si>
  <si>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</si>
  <si>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</si>
  <si>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</si>
  <si>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</si>
  <si>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</si>
  <si>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</si>
  <si>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</si>
  <si>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</si>
  <si>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</si>
  <si>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</si>
  <si>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</si>
  <si>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</si>
  <si>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</si>
  <si>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</si>
  <si>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</si>
  <si>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</si>
  <si>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</si>
  <si>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</si>
  <si>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</si>
  <si>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</si>
  <si>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</si>
  <si>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</si>
  <si>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</si>
  <si>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</si>
  <si>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</si>
  <si>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</si>
  <si>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</si>
  <si>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</si>
  <si>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</si>
  <si>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</si>
  <si>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</si>
  <si>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</si>
  <si>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</si>
  <si>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</si>
  <si>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</si>
  <si>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</si>
  <si>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</si>
  <si>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</si>
  <si>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</si>
  <si>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</si>
  <si>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</si>
  <si>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</si>
  <si>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</si>
  <si>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</si>
  <si>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</si>
  <si>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</si>
  <si>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</si>
  <si>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</si>
  <si>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</si>
  <si>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</si>
  <si>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</si>
  <si>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</si>
  <si>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</si>
  <si>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</si>
  <si>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</si>
  <si>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</si>
  <si>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</si>
  <si>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</si>
  <si>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</si>
  <si>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</si>
  <si>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</si>
  <si>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</si>
  <si>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</si>
  <si>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</si>
  <si>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</si>
  <si>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</si>
  <si>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</si>
  <si>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</si>
  <si>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</si>
  <si>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</si>
  <si>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</si>
  <si>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</si>
  <si>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</si>
  <si>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</si>
  <si>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</si>
  <si>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</si>
  <si>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</si>
  <si>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</si>
  <si>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</si>
  <si>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</si>
  <si>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</si>
  <si>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</si>
  <si>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</si>
  <si>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</si>
  <si>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</si>
  <si>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</si>
  <si>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</si>
  <si>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</si>
  <si>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</si>
  <si>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</si>
  <si>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</si>
  <si>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</si>
  <si>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</si>
  <si>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</si>
  <si>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</si>
  <si>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</si>
  <si>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</si>
  <si>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</si>
  <si>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</si>
  <si>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</si>
  <si>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</si>
  <si>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</si>
  <si>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</si>
  <si>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</si>
  <si>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</si>
  <si>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</si>
  <si>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</si>
  <si>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</si>
  <si>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</si>
  <si>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</si>
  <si>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</si>
  <si>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</si>
  <si>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</si>
  <si>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</si>
  <si>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</si>
  <si>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</si>
  <si>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</si>
  <si>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</si>
  <si>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</si>
  <si>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</si>
  <si>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</si>
  <si>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</si>
  <si>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</si>
  <si>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</si>
  <si>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</si>
  <si>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</si>
  <si>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</si>
  <si>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</si>
  <si>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</si>
  <si>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</si>
  <si>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</si>
  <si>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</si>
  <si>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</si>
  <si>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</si>
  <si>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</si>
  <si>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</si>
  <si>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</si>
  <si>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</si>
  <si>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</si>
  <si>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</si>
  <si>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</si>
  <si>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</si>
  <si>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</si>
  <si>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</si>
  <si>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</si>
  <si>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</si>
  <si>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</si>
  <si>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</si>
  <si>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</si>
  <si>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</si>
  <si>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</si>
  <si>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</si>
  <si>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</si>
  <si>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</si>
  <si>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</si>
  <si>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</si>
  <si>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</si>
  <si>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</si>
  <si>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</si>
  <si>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</si>
  <si>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</si>
  <si>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</si>
  <si>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</si>
  <si>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</si>
  <si>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</si>
  <si>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</si>
  <si>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</si>
  <si>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</si>
  <si>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</si>
  <si>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</si>
  <si>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</si>
  <si>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</si>
  <si>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</si>
  <si>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</si>
  <si>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</si>
  <si>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</si>
  <si>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</si>
  <si>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</si>
  <si>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</si>
  <si>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</si>
  <si>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</si>
  <si>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</si>
  <si>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</si>
  <si>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</si>
  <si>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</si>
  <si>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</si>
  <si>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</si>
  <si>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</si>
  <si>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</si>
  <si>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</si>
  <si>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</si>
  <si>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</si>
  <si>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</si>
  <si>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</si>
  <si>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</si>
  <si>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</si>
  <si>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</si>
  <si>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</si>
  <si>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</si>
  <si>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</si>
  <si>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</si>
  <si>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</si>
  <si>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</si>
  <si>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</si>
  <si>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</si>
  <si>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</si>
  <si>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</si>
  <si>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</si>
  <si>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</si>
  <si>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</si>
  <si>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</si>
  <si>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</si>
  <si>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</si>
  <si>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</si>
  <si>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</si>
  <si>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</si>
  <si>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</si>
  <si>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</si>
  <si>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</si>
  <si>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</si>
  <si>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</si>
  <si>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</si>
  <si>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</si>
  <si>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</si>
  <si>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</si>
  <si>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</si>
  <si>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</si>
  <si>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</si>
  <si>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</si>
  <si>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</si>
  <si>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</si>
  <si>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</si>
  <si>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</si>
  <si>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</si>
  <si>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</si>
  <si>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</si>
  <si>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</si>
  <si>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</si>
  <si>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</si>
  <si>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</si>
  <si>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</si>
  <si>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</si>
  <si>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</si>
  <si>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</si>
  <si>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</si>
  <si>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</si>
  <si>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</si>
  <si>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</si>
  <si>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</si>
  <si>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</si>
  <si>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</si>
  <si>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</si>
  <si>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</si>
  <si>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</si>
  <si>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</si>
  <si>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</si>
  <si>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</si>
  <si>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</si>
  <si>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</si>
  <si>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</si>
  <si>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</si>
  <si>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</si>
  <si>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</si>
  <si>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</si>
  <si>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</si>
  <si>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</si>
  <si>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</si>
  <si>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</si>
  <si>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</si>
  <si>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</si>
  <si>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</si>
  <si>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</si>
  <si>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</si>
  <si>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</si>
  <si>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</si>
  <si>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</si>
  <si>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</si>
  <si>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</si>
  <si>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</si>
  <si>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</si>
  <si>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</si>
  <si>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</si>
  <si>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</si>
  <si>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</si>
  <si>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</si>
  <si>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</si>
  <si>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</si>
  <si>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</si>
  <si>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</si>
  <si>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</si>
  <si>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</si>
  <si>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</si>
  <si>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</si>
  <si>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</si>
  <si>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</si>
  <si>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</si>
  <si>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</si>
  <si>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</si>
  <si>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</si>
  <si>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</si>
  <si>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</si>
  <si>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</si>
  <si>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</si>
  <si>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</si>
  <si>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</si>
  <si>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</si>
  <si>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</si>
  <si>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</si>
  <si>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</si>
  <si>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</si>
  <si>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</si>
  <si>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</si>
  <si>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</si>
  <si>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</si>
  <si>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</si>
  <si>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</si>
  <si>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</si>
  <si>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</si>
  <si>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</si>
  <si>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</si>
  <si>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</si>
  <si>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</si>
  <si>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</si>
  <si>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</si>
  <si>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</si>
  <si>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</si>
  <si>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</si>
  <si>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</si>
  <si>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</si>
  <si>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</si>
  <si>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</si>
  <si>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</si>
  <si>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</si>
  <si>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</si>
  <si>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</si>
  <si>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</si>
  <si>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</si>
  <si>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</si>
  <si>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</si>
  <si>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</si>
  <si>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</si>
  <si>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</si>
  <si>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</si>
  <si>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</si>
  <si>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</si>
  <si>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</si>
  <si>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</si>
  <si>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</si>
  <si>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</si>
  <si>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</si>
  <si>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</si>
  <si>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</si>
  <si>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</si>
  <si>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</si>
  <si>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</si>
  <si>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</si>
  <si>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</si>
  <si>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</si>
  <si>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</si>
  <si>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</si>
  <si>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</si>
  <si>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</si>
  <si>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</si>
  <si>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</si>
  <si>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</si>
  <si>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</si>
  <si>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</si>
  <si>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</si>
  <si>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</si>
  <si>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</si>
  <si>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</si>
  <si>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</si>
  <si>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</si>
  <si>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</si>
  <si>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</si>
  <si>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</si>
  <si>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</si>
  <si>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</si>
  <si>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</si>
  <si>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</si>
  <si>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</si>
  <si>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</si>
  <si>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</si>
  <si>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</si>
  <si>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</si>
  <si>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</si>
  <si>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</si>
  <si>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</si>
  <si>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</si>
  <si>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</si>
  <si>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</si>
  <si>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</si>
  <si>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</si>
  <si>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</si>
  <si>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</si>
  <si>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</si>
  <si>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</si>
  <si>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</si>
  <si>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</si>
  <si>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</si>
  <si>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</si>
  <si>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</si>
  <si>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</si>
  <si>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</si>
  <si>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</si>
  <si>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</si>
  <si>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</si>
  <si>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</si>
  <si>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</si>
  <si>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</si>
  <si>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</si>
  <si>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</si>
  <si>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</si>
  <si>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</si>
  <si>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</si>
  <si>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</si>
  <si>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</si>
  <si>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</si>
  <si>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</si>
  <si>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</si>
  <si>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</si>
  <si>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</si>
  <si>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</si>
  <si>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</si>
  <si>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</si>
  <si>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</si>
  <si>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</si>
  <si>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</si>
  <si>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</si>
  <si>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</si>
  <si>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</si>
  <si>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</si>
  <si>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</si>
  <si>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</si>
  <si>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</si>
  <si>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</si>
  <si>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</si>
  <si>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</si>
  <si>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</si>
  <si>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</si>
  <si>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</si>
  <si>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</si>
  <si>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</si>
  <si>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</si>
  <si>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</si>
  <si>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</si>
  <si>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</si>
  <si>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</si>
  <si>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</si>
  <si>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</si>
  <si>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</si>
  <si>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</si>
  <si>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</si>
  <si>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</si>
  <si>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</si>
  <si>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</si>
  <si>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</si>
  <si>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</si>
  <si>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</si>
  <si>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</si>
  <si>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</si>
  <si>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</si>
  <si>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</si>
  <si>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</si>
  <si>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</si>
  <si>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</si>
  <si>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</si>
  <si>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</si>
  <si>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</si>
  <si>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</si>
  <si>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</si>
  <si>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</si>
  <si>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</si>
  <si>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</si>
  <si>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</si>
  <si>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</si>
  <si>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</si>
  <si>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</si>
  <si>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</si>
  <si>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</si>
  <si>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</si>
  <si>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</si>
  <si>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</si>
  <si>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</si>
  <si>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</si>
  <si>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</si>
  <si>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</si>
  <si>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</si>
  <si>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</si>
  <si>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</si>
  <si>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</si>
  <si>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</si>
  <si>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</si>
  <si>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</si>
  <si>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</si>
  <si>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</si>
  <si>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</si>
  <si>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</si>
  <si>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</si>
  <si>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</si>
  <si>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</si>
  <si>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</si>
  <si>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</si>
  <si>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</si>
  <si>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</si>
  <si>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</si>
  <si>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</si>
  <si>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</si>
  <si>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</si>
  <si>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</si>
  <si>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</si>
  <si>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</si>
  <si>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</si>
  <si>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</si>
  <si>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</si>
  <si>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</si>
  <si>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</si>
  <si>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</si>
  <si>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</si>
  <si>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</si>
  <si>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</si>
  <si>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</si>
  <si>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</si>
  <si>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</si>
  <si>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</si>
  <si>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</si>
  <si>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</si>
  <si>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</si>
  <si>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</si>
  <si>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</si>
  <si>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</si>
  <si>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</si>
  <si>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</si>
  <si>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</si>
  <si>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</si>
  <si>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</si>
  <si>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</si>
  <si>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</si>
  <si>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</si>
  <si>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</si>
  <si>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</si>
  <si>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</si>
  <si>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</si>
  <si>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</si>
  <si>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</si>
  <si>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</si>
  <si>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</si>
  <si>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</si>
  <si>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</si>
  <si>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</si>
  <si>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</si>
  <si>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</si>
  <si>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</si>
  <si>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</si>
  <si>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</si>
  <si>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</si>
  <si>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</si>
  <si>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</si>
  <si>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</si>
  <si>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</si>
  <si>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</si>
  <si>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</si>
  <si>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</si>
  <si>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</si>
  <si>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</si>
  <si>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</si>
  <si>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</si>
  <si>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</si>
  <si>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</si>
  <si>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</si>
  <si>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</si>
  <si>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</si>
  <si>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</si>
  <si>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</si>
  <si>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</si>
  <si>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</si>
  <si>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</si>
  <si>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</si>
  <si>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</si>
  <si>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</si>
  <si>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</si>
  <si>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</si>
  <si>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</si>
  <si>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</si>
  <si>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</si>
  <si>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</si>
  <si>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</si>
  <si>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</si>
  <si>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</si>
  <si>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</si>
  <si>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</si>
  <si>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</si>
  <si>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</si>
  <si>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</si>
  <si>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</si>
  <si>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</si>
  <si>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</si>
  <si>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</si>
  <si>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</si>
  <si>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</si>
  <si>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</si>
  <si>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</si>
  <si>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</si>
  <si>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</si>
  <si>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</si>
  <si>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</si>
  <si>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</si>
  <si>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</si>
  <si>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</si>
  <si>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</si>
  <si>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</si>
  <si>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</si>
  <si>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</si>
  <si>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</si>
  <si>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</si>
  <si>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</si>
  <si>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</si>
  <si>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</si>
  <si>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</si>
  <si>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</si>
  <si>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</si>
  <si>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</si>
  <si>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</si>
  <si>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</si>
  <si>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</si>
  <si>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</si>
  <si>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</si>
  <si>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</si>
  <si>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</si>
  <si>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</si>
  <si>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</si>
  <si>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</si>
  <si>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</si>
  <si>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</si>
  <si>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</si>
  <si>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</si>
  <si>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</si>
  <si>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</si>
  <si>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</si>
  <si>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</si>
  <si>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</si>
  <si>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</si>
  <si>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</si>
  <si>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</si>
  <si>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</si>
  <si>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</si>
  <si>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</si>
  <si>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</si>
  <si>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</si>
  <si>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</si>
  <si>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</si>
  <si>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</si>
  <si>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</si>
  <si>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</si>
  <si>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</si>
  <si>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</si>
  <si>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</si>
  <si>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</si>
  <si>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</si>
  <si>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</si>
  <si>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</si>
  <si>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</si>
  <si>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</si>
  <si>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</si>
  <si>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</si>
  <si>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</si>
  <si>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</si>
  <si>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</si>
  <si>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</si>
  <si>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</si>
  <si>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</si>
  <si>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</si>
  <si>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</si>
  <si>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</si>
  <si>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</si>
  <si>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</si>
  <si>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</si>
  <si>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</si>
  <si>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</si>
  <si>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</si>
  <si>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</si>
  <si>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</si>
  <si>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</si>
  <si>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</si>
  <si>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</si>
  <si>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</si>
  <si>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</si>
  <si>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</si>
  <si>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</si>
  <si>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</si>
  <si>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</si>
  <si>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</si>
  <si>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</si>
  <si>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</si>
  <si>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</si>
  <si>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</si>
  <si>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</si>
  <si>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</si>
  <si>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</si>
  <si>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</si>
  <si>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</si>
  <si>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</si>
  <si>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</si>
  <si>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</si>
  <si>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</si>
  <si>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</si>
  <si>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</si>
  <si>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</si>
  <si>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</si>
  <si>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</si>
  <si>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</si>
  <si>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</si>
  <si>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</si>
  <si>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</si>
  <si>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</si>
  <si>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</si>
  <si>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</si>
  <si>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</si>
  <si>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</si>
  <si>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</si>
  <si>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</si>
  <si>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</si>
  <si>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</si>
  <si>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</si>
  <si>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</si>
  <si>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</si>
  <si>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</si>
  <si>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</si>
  <si>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</si>
  <si>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</si>
  <si>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</si>
  <si>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</si>
  <si>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</si>
  <si>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</si>
  <si>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</si>
  <si>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</si>
  <si>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</si>
  <si>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</si>
  <si>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</si>
  <si>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</si>
  <si>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</si>
  <si>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</si>
  <si>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</si>
  <si>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</si>
  <si>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</si>
  <si>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</si>
  <si>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</si>
  <si>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</si>
  <si>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</si>
  <si>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</si>
  <si>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</si>
  <si>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</si>
  <si>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</si>
  <si>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</si>
  <si>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</si>
  <si>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</si>
  <si>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</si>
  <si>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</si>
  <si>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</si>
  <si>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</si>
  <si>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</si>
  <si>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</si>
  <si>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</si>
  <si>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</si>
  <si>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</si>
  <si>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</si>
  <si>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</si>
  <si>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</si>
  <si>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</si>
  <si>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</si>
  <si>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</si>
  <si>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</si>
  <si>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</si>
  <si>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</si>
  <si>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</si>
  <si>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</si>
  <si>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</si>
  <si>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</si>
  <si>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</si>
  <si>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</si>
  <si>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</si>
  <si>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</si>
  <si>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</si>
  <si>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</si>
  <si>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</si>
  <si>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</si>
  <si>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</si>
  <si>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</si>
  <si>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</si>
  <si>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</si>
  <si>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</si>
  <si>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</si>
  <si>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</si>
  <si>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</si>
  <si>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</si>
  <si>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</si>
  <si>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</si>
  <si>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</si>
  <si>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</si>
  <si>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</si>
  <si>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</si>
  <si>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</si>
  <si>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</si>
  <si>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</si>
  <si>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</si>
  <si>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</si>
  <si>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</si>
  <si>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</si>
  <si>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</si>
  <si>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</si>
  <si>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</si>
  <si>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</si>
  <si>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</si>
  <si>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</si>
  <si>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</si>
  <si>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</si>
  <si>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</si>
  <si>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</si>
  <si>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</si>
  <si>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</si>
  <si>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</si>
  <si>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</si>
  <si>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</si>
  <si>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</si>
  <si>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</si>
  <si>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</si>
  <si>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</si>
  <si>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</si>
  <si>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</si>
  <si>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</si>
  <si>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</si>
  <si>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</si>
  <si>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</si>
  <si>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</si>
  <si>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</si>
  <si>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</si>
  <si>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</si>
  <si>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</si>
  <si>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</si>
  <si>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</si>
  <si>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</si>
  <si>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</si>
  <si>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</si>
  <si>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</si>
  <si>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</si>
  <si>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</si>
  <si>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</si>
  <si>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</si>
  <si>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</si>
  <si>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</si>
  <si>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</si>
  <si>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</si>
  <si>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</si>
  <si>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</si>
  <si>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</si>
  <si>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</si>
  <si>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</si>
  <si>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</si>
  <si>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</si>
  <si>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</si>
  <si>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</si>
  <si>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</si>
  <si>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</si>
  <si>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</si>
  <si>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</si>
  <si>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</si>
  <si>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</si>
  <si>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</si>
  <si>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</si>
  <si>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</si>
  <si>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</si>
  <si>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</si>
  <si>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</si>
  <si>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</si>
  <si>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</si>
  <si>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</si>
  <si>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</si>
  <si>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</si>
  <si>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</si>
  <si>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</si>
  <si>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</si>
  <si>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</si>
  <si>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</si>
  <si>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</si>
  <si>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</si>
  <si>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</si>
  <si>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</si>
  <si>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</si>
  <si>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</si>
  <si>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</si>
  <si>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</si>
  <si>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</si>
  <si>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</si>
  <si>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</si>
  <si>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</si>
  <si>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</si>
  <si>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</si>
  <si>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</si>
  <si>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</si>
  <si>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</si>
  <si>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</si>
  <si>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</si>
  <si>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</si>
  <si>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</si>
  <si>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</si>
  <si>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</si>
  <si>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</si>
  <si>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</si>
  <si>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</si>
  <si>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</si>
  <si>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</si>
  <si>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</si>
  <si>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</si>
  <si>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</si>
  <si>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</si>
  <si>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</si>
  <si>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</si>
  <si>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</si>
  <si>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</si>
  <si>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</si>
  <si>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</si>
  <si>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</si>
  <si>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</si>
  <si>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</si>
  <si>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</si>
  <si>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</si>
  <si>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</si>
  <si>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</si>
  <si>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</si>
  <si>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</si>
  <si>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</si>
  <si>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</si>
  <si>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</si>
  <si>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</si>
  <si>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</si>
  <si>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</si>
  <si>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</si>
  <si>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</si>
  <si>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</si>
  <si>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</si>
  <si>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</si>
  <si>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</si>
  <si>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</si>
  <si>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</si>
  <si>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</si>
  <si>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</si>
  <si>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</si>
  <si>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</si>
  <si>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</si>
  <si>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</si>
  <si>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</si>
  <si>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</si>
  <si>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</si>
  <si>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</si>
  <si>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</si>
  <si>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</si>
  <si>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</si>
  <si>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</si>
  <si>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</si>
  <si>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</si>
  <si>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</si>
  <si>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</si>
  <si>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</si>
  <si>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</si>
  <si>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</si>
  <si>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</si>
  <si>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</si>
  <si>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</si>
  <si>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</si>
  <si>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</si>
  <si>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</si>
  <si>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</si>
  <si>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</si>
  <si>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</si>
  <si>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</si>
  <si>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</si>
  <si>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</si>
  <si>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</si>
  <si>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</si>
  <si>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</si>
  <si>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</si>
  <si>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</si>
  <si>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</si>
  <si>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</si>
  <si>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</si>
  <si>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</si>
  <si>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</si>
  <si>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</si>
  <si>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</si>
  <si>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</si>
  <si>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</si>
  <si>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</si>
  <si>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</si>
  <si>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</si>
  <si>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</si>
  <si>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</si>
  <si>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</si>
  <si>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</si>
  <si>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</si>
  <si>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</si>
  <si>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</si>
  <si>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</si>
  <si>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</si>
  <si>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</si>
  <si>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</si>
  <si>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</si>
  <si>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</si>
  <si>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</si>
  <si>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</si>
  <si>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</si>
  <si>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</si>
  <si>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</si>
  <si>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</si>
  <si>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</si>
  <si>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</si>
  <si>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</si>
  <si>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</si>
  <si>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</si>
  <si>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</si>
  <si>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</si>
  <si>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</si>
  <si>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</si>
  <si>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</si>
  <si>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</si>
  <si>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</si>
  <si>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</si>
  <si>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</si>
  <si>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</si>
  <si>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</si>
  <si>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</si>
  <si>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</si>
  <si>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</si>
  <si>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</si>
  <si>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</si>
  <si>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</si>
  <si>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</si>
  <si>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</si>
  <si>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</si>
  <si>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</si>
  <si>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</si>
  <si>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</si>
  <si>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</si>
  <si>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</si>
  <si>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</si>
  <si>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</si>
  <si>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</si>
  <si>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</si>
  <si>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</si>
  <si>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</si>
  <si>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</si>
  <si>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</si>
  <si>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</si>
  <si>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</si>
  <si>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</si>
  <si>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</si>
  <si>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</si>
  <si>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</si>
  <si>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</si>
  <si>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</si>
  <si>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</si>
  <si>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</si>
  <si>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</si>
  <si>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</si>
  <si>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</si>
  <si>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</si>
  <si>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</si>
  <si>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</si>
  <si>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</si>
  <si>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</si>
  <si>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</si>
  <si>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</si>
  <si>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</si>
  <si>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</si>
  <si>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</si>
  <si>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</si>
  <si>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</si>
  <si>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</si>
  <si>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</si>
  <si>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</si>
  <si>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</si>
  <si>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</si>
  <si>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</si>
  <si>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</si>
  <si>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</si>
  <si>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</si>
  <si>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</si>
  <si>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</si>
  <si>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</si>
  <si>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</si>
  <si>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</si>
  <si>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</si>
  <si>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</si>
  <si>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</si>
  <si>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</si>
  <si>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</si>
  <si>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</si>
  <si>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</si>
  <si>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</si>
  <si>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</si>
  <si>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</si>
  <si>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</si>
  <si>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</si>
  <si>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</si>
  <si>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</si>
  <si>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</si>
  <si>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</si>
  <si>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</si>
  <si>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</si>
  <si>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</si>
  <si>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</si>
  <si>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</si>
  <si>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</si>
  <si>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</si>
  <si>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</si>
  <si>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</si>
  <si>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</si>
  <si>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</si>
  <si>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</si>
  <si>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</si>
  <si>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</si>
  <si>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</si>
  <si>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</si>
  <si>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</si>
  <si>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</si>
  <si>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</si>
  <si>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</si>
  <si>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</si>
  <si>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</si>
  <si>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</si>
  <si>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</si>
  <si>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</si>
  <si>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</si>
  <si>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</si>
  <si>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</si>
  <si>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</si>
  <si>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</si>
  <si>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</si>
  <si>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</si>
  <si>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</si>
  <si>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</si>
  <si>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</si>
  <si>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</si>
  <si>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</si>
  <si>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</si>
  <si>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</si>
  <si>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</si>
  <si>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</si>
  <si>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</si>
  <si>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</si>
  <si>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</si>
  <si>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</si>
  <si>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</si>
  <si>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</si>
  <si>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</si>
  <si>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</si>
  <si>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</si>
  <si>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</si>
  <si>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</si>
  <si>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</si>
  <si>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</si>
  <si>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</si>
  <si>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</si>
  <si>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</si>
  <si>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</si>
  <si>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</si>
  <si>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</si>
  <si>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</si>
  <si>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</si>
  <si>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</si>
  <si>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</si>
  <si>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</si>
  <si>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</si>
  <si>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</si>
  <si>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</si>
  <si>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</si>
  <si>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</si>
  <si>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</si>
  <si>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</si>
  <si>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</si>
  <si>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</si>
  <si>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</si>
  <si>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</si>
  <si>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</si>
  <si>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</si>
  <si>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</si>
  <si>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</si>
  <si>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</si>
  <si>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</si>
  <si>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</si>
  <si>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</si>
  <si>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</si>
  <si>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</si>
  <si>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</si>
  <si>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</si>
  <si>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</si>
  <si>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</si>
  <si>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</si>
  <si>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</si>
  <si>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</si>
  <si>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</si>
  <si>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</si>
  <si>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</si>
  <si>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</si>
  <si>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</si>
  <si>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</si>
  <si>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</si>
  <si>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</si>
  <si>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</si>
  <si>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</si>
  <si>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</si>
  <si>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</si>
  <si>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</si>
  <si>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</si>
  <si>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</si>
  <si>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</si>
  <si>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</si>
  <si>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</si>
  <si>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</si>
  <si>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</si>
  <si>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</si>
  <si>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</si>
  <si>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</si>
  <si>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</si>
  <si>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</si>
  <si>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</si>
  <si>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</si>
  <si>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</si>
  <si>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</si>
  <si>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</si>
  <si>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</si>
  <si>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</si>
  <si>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</si>
  <si>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</si>
  <si>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</si>
  <si>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</si>
  <si>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</si>
  <si>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</si>
  <si>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</si>
  <si>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</si>
  <si>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</si>
  <si>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</si>
  <si>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</si>
  <si>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</si>
  <si>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</si>
  <si>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</si>
  <si>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</si>
  <si>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</si>
  <si>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</si>
  <si>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</si>
  <si>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</si>
  <si>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</si>
  <si>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</si>
  <si>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</si>
  <si>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</si>
  <si>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</si>
  <si>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</si>
  <si>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</si>
  <si>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</si>
  <si>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</si>
  <si>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</si>
  <si>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</si>
  <si>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</si>
  <si>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</si>
  <si>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</si>
  <si>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</si>
  <si>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</si>
  <si>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</si>
  <si>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</si>
  <si>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</si>
  <si>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</si>
  <si>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</si>
  <si>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</si>
  <si>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</si>
  <si>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</si>
  <si>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</si>
  <si>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</si>
  <si>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</si>
  <si>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</si>
  <si>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</si>
  <si>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</si>
  <si>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</si>
  <si>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</si>
  <si>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</si>
  <si>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</si>
  <si>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</si>
  <si>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</si>
  <si>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</si>
  <si>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</si>
  <si>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</si>
  <si>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</si>
  <si>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</si>
  <si>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</si>
  <si>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</si>
  <si>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</si>
  <si>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</si>
  <si>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</si>
  <si>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</si>
  <si>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</si>
  <si>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</si>
  <si>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</si>
  <si>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</si>
  <si>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</si>
  <si>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</si>
  <si>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</si>
  <si>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</si>
  <si>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</si>
  <si>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</si>
  <si>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</si>
  <si>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</si>
  <si>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</si>
  <si>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</si>
  <si>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</si>
  <si>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</si>
  <si>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</si>
  <si>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</si>
  <si>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</si>
  <si>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</si>
  <si>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</si>
  <si>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</si>
  <si>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</si>
  <si>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</si>
  <si>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</si>
  <si>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</si>
  <si>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</si>
  <si>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</si>
  <si>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</si>
  <si>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</si>
  <si>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</si>
  <si>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</si>
  <si>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</si>
  <si>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</si>
  <si>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</si>
  <si>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</si>
  <si>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</si>
  <si>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</si>
  <si>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</si>
  <si>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</si>
  <si>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</si>
  <si>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</si>
  <si>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</si>
  <si>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</si>
  <si>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</si>
  <si>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</si>
  <si>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</si>
  <si>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</si>
  <si>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</si>
  <si>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</si>
  <si>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</si>
  <si>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</si>
  <si>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</si>
  <si>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</si>
  <si>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</si>
  <si>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</si>
  <si>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</si>
  <si>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</si>
  <si>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</si>
  <si>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</si>
  <si>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</si>
  <si>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</si>
  <si>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</si>
  <si>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</si>
  <si>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</si>
  <si>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</si>
  <si>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</si>
  <si>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</si>
  <si>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</si>
  <si>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</si>
  <si>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</si>
  <si>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</si>
  <si>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</si>
  <si>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</si>
  <si>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</si>
  <si>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</si>
  <si>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</si>
  <si>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</si>
  <si>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</si>
  <si>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</si>
  <si>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</si>
  <si>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</si>
  <si>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</si>
  <si>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</si>
  <si>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</si>
  <si>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</si>
  <si>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</si>
  <si>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</si>
  <si>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</si>
  <si>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</si>
  <si>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</si>
  <si>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</si>
  <si>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</si>
  <si>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</si>
  <si>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</si>
  <si>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</si>
  <si>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</si>
  <si>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</si>
  <si>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</si>
  <si>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</si>
  <si>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</si>
  <si>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</si>
  <si>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</si>
  <si>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</si>
  <si>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</si>
  <si>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</si>
  <si>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</si>
  <si>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</si>
  <si>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</si>
  <si>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</si>
  <si>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</si>
  <si>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</si>
  <si>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</si>
  <si>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</si>
  <si>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</si>
  <si>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</si>
  <si>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</si>
  <si>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</si>
  <si>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</si>
  <si>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</si>
  <si>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</si>
  <si>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</si>
  <si>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</si>
  <si>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</si>
  <si>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</si>
  <si>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</si>
  <si>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</si>
  <si>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</si>
  <si>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</si>
  <si>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</si>
  <si>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</si>
  <si>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</si>
  <si>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</si>
  <si>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</si>
  <si>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</si>
  <si>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</si>
  <si>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</si>
  <si>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</si>
  <si>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</si>
  <si>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</si>
  <si>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</si>
  <si>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</si>
  <si>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</si>
  <si>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</si>
  <si>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</si>
  <si>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</si>
  <si>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</si>
  <si>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</si>
  <si>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</si>
  <si>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</si>
  <si>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</si>
  <si>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</si>
  <si>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</si>
  <si>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</si>
  <si>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</si>
  <si>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</si>
  <si>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</si>
  <si>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</si>
  <si>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</si>
  <si>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</si>
  <si>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</si>
  <si>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</si>
  <si>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</si>
  <si>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</si>
  <si>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</si>
  <si>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</si>
  <si>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</si>
  <si>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</si>
  <si>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</si>
  <si>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</si>
  <si>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</si>
  <si>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</si>
  <si>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</si>
  <si>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</si>
  <si>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</si>
  <si>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</si>
  <si>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</si>
  <si>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</si>
  <si>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</si>
  <si>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</si>
  <si>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</si>
  <si>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</si>
  <si>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</si>
  <si>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</si>
  <si>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</si>
  <si>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</si>
  <si>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</si>
  <si>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</si>
  <si>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</si>
  <si>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</si>
  <si>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</si>
  <si>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</si>
  <si>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</si>
  <si>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</si>
  <si>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</si>
  <si>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</si>
  <si>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</si>
  <si>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</si>
  <si>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</si>
  <si>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</si>
  <si>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</si>
  <si>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</si>
  <si>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</si>
  <si>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</si>
  <si>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</si>
  <si>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</si>
  <si>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</si>
  <si>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</si>
  <si>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</si>
  <si>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</si>
  <si>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</si>
  <si>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</si>
  <si>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</si>
  <si>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</si>
  <si>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</si>
  <si>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</si>
  <si>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</si>
  <si>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</si>
  <si>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</si>
  <si>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</si>
  <si>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</si>
  <si>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</si>
  <si>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</si>
  <si>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</si>
  <si>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</si>
  <si>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</si>
  <si>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</si>
  <si>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</si>
  <si>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</si>
  <si>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</si>
  <si>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</si>
  <si>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</si>
  <si>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</si>
  <si>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</si>
  <si>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</si>
  <si>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</si>
  <si>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</si>
  <si>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</si>
  <si>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</si>
  <si>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</si>
  <si>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</si>
  <si>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</si>
  <si>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</si>
  <si>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</si>
  <si>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</si>
  <si>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</si>
  <si>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</si>
  <si>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</si>
  <si>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</si>
  <si>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</si>
  <si>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</si>
  <si>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</si>
  <si>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</si>
  <si>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</si>
  <si>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</si>
  <si>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</si>
  <si>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</si>
  <si>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</si>
  <si>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</si>
  <si>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</si>
  <si>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</si>
  <si>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</si>
  <si>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</si>
  <si>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</si>
  <si>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</si>
  <si>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</si>
  <si>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</si>
  <si>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</si>
  <si>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</si>
  <si>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</si>
  <si>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</si>
  <si>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</si>
  <si>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</si>
  <si>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</si>
  <si>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</si>
  <si>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</si>
  <si>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</si>
  <si>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</si>
  <si>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</si>
  <si>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</si>
  <si>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</si>
  <si>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</si>
  <si>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</si>
  <si>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</si>
  <si>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</si>
  <si>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</si>
  <si>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</si>
  <si>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</si>
  <si>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</si>
  <si>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</si>
  <si>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</si>
  <si>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</si>
  <si>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</si>
  <si>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</si>
  <si>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</si>
  <si>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</si>
  <si>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</si>
  <si>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</si>
  <si>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</si>
  <si>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</si>
  <si>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</si>
  <si>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</si>
  <si>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</si>
  <si>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</si>
  <si>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</si>
  <si>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</si>
  <si>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</si>
  <si>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</si>
  <si>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</si>
  <si>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</si>
  <si>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</si>
  <si>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</si>
  <si>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</si>
  <si>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</si>
  <si>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</si>
  <si>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</si>
  <si>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</si>
  <si>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</si>
  <si>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</si>
  <si>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</si>
  <si>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</si>
  <si>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</si>
  <si>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</si>
  <si>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</si>
  <si>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</si>
  <si>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</si>
  <si>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</si>
  <si>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</si>
  <si>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</si>
  <si>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</si>
  <si>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</si>
  <si>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</si>
  <si>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</si>
  <si>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</si>
  <si>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</si>
  <si>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</si>
  <si>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</si>
  <si>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</si>
  <si>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</si>
  <si>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</si>
  <si>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</si>
  <si>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</si>
  <si>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</si>
  <si>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</si>
  <si>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</si>
  <si>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</si>
  <si>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</si>
  <si>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</si>
  <si>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</si>
  <si>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</si>
  <si>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</si>
  <si>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</si>
  <si>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</si>
  <si>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</si>
  <si>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</si>
  <si>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</si>
  <si>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</si>
  <si>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</si>
  <si>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</si>
  <si>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</si>
  <si>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</si>
  <si>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</si>
  <si>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</si>
  <si>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</si>
  <si>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</si>
  <si>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</si>
  <si>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</si>
  <si>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</si>
  <si>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</si>
  <si>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</si>
  <si>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</si>
  <si>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</si>
  <si>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</si>
  <si>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</si>
  <si>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</si>
  <si>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</si>
  <si>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</si>
  <si>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</si>
  <si>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</si>
  <si>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</si>
  <si>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</si>
  <si>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</si>
  <si>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</si>
  <si>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</si>
  <si>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</si>
  <si>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</si>
  <si>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</si>
  <si>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</si>
  <si>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</si>
  <si>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</si>
  <si>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</si>
  <si>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</si>
  <si>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</si>
  <si>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</si>
  <si>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</si>
  <si>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</si>
  <si>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</si>
  <si>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</si>
  <si>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</si>
  <si>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</si>
  <si>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</si>
  <si>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</si>
  <si>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</si>
  <si>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</si>
  <si>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</si>
  <si>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</si>
  <si>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</si>
  <si>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</si>
  <si>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</si>
  <si>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</si>
  <si>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</si>
  <si>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</si>
  <si>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</si>
  <si>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</si>
  <si>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</si>
  <si>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</si>
  <si>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</si>
  <si>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</si>
  <si>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</si>
  <si>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</si>
  <si>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</si>
  <si>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</si>
  <si>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</si>
  <si>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</si>
  <si>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</si>
  <si>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</si>
  <si>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</si>
  <si>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</si>
  <si>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</si>
  <si>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</si>
  <si>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</si>
  <si>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</si>
  <si>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</si>
  <si>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</si>
  <si>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</si>
  <si>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</si>
  <si>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</si>
  <si>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</si>
  <si>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</si>
  <si>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</si>
  <si>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</si>
  <si>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</si>
  <si>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</si>
  <si>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</si>
  <si>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</si>
  <si>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</si>
  <si>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</si>
  <si>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</si>
  <si>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</si>
  <si>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</si>
  <si>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</si>
  <si>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</si>
  <si>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</si>
  <si>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</si>
  <si>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</si>
  <si>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</si>
  <si>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</si>
  <si>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</si>
  <si>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</si>
  <si>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</si>
  <si>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</si>
  <si>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</si>
  <si>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</si>
  <si>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</si>
  <si>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</si>
  <si>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</si>
  <si>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</si>
  <si>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</si>
  <si>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</si>
  <si>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</si>
  <si>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</si>
  <si>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</si>
  <si>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</si>
  <si>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</si>
  <si>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</si>
  <si>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</si>
  <si>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</si>
  <si>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</si>
  <si>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</si>
  <si>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</si>
  <si>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</si>
  <si>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</si>
  <si>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</si>
  <si>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</si>
  <si>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</si>
  <si>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</si>
  <si>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</si>
  <si>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</si>
  <si>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</si>
  <si>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</si>
  <si>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</si>
  <si>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</si>
  <si>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</si>
  <si>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</si>
  <si>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</si>
  <si>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</si>
  <si>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</si>
  <si>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</si>
  <si>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</si>
  <si>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</si>
  <si>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</si>
  <si>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</si>
  <si>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</si>
  <si>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</si>
  <si>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</si>
  <si>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</si>
  <si>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</si>
  <si>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</si>
  <si>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</si>
  <si>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</si>
  <si>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</si>
  <si>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</si>
  <si>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</si>
  <si>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</si>
  <si>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</si>
  <si>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</si>
  <si>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</si>
  <si>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</si>
  <si>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</si>
  <si>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</si>
  <si>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</si>
  <si>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</si>
  <si>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</si>
  <si>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</si>
  <si>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</si>
  <si>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</si>
  <si>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</si>
  <si>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</si>
  <si>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</si>
  <si>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</si>
  <si>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</si>
  <si>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</si>
  <si>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</si>
  <si>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</si>
  <si>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</si>
  <si>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</si>
  <si>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</si>
  <si>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</si>
  <si>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</si>
  <si>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</si>
  <si>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</si>
  <si>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</si>
  <si>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</si>
  <si>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</si>
  <si>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</si>
  <si>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</si>
  <si>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</si>
  <si>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</si>
  <si>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</si>
  <si>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</si>
  <si>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</si>
  <si>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</si>
  <si>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</si>
  <si>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</si>
  <si>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</si>
  <si>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</si>
  <si>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</si>
  <si>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</si>
  <si>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</si>
  <si>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</si>
  <si>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</si>
  <si>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</si>
  <si>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</si>
  <si>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</si>
  <si>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</si>
  <si>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</si>
  <si>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</si>
  <si>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</si>
  <si>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</si>
  <si>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</si>
  <si>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</si>
  <si>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</si>
  <si>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</si>
  <si>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</si>
  <si>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</si>
  <si>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</si>
  <si>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</si>
  <si>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</si>
  <si>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</si>
  <si>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</si>
  <si>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</si>
  <si>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</si>
  <si>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</si>
  <si>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</si>
  <si>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</si>
  <si>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</si>
  <si>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</si>
  <si>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</si>
  <si>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</si>
  <si>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</si>
  <si>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</si>
  <si>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</si>
  <si>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</si>
  <si>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</si>
  <si>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</si>
  <si>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</si>
  <si>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</si>
  <si>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</si>
  <si>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</si>
  <si>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</si>
  <si>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</si>
  <si>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</si>
  <si>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</si>
  <si>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</si>
  <si>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</si>
  <si>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</si>
  <si>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</si>
  <si>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</si>
  <si>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</si>
  <si>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</si>
  <si>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</si>
  <si>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</si>
  <si>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</si>
  <si>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</si>
  <si>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</si>
  <si>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</si>
  <si>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</si>
  <si>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</si>
  <si>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</si>
  <si>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</si>
  <si>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</si>
  <si>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</si>
  <si>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</si>
  <si>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</si>
  <si>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</si>
  <si>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</si>
  <si>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</si>
  <si>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</si>
  <si>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</si>
  <si>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</si>
  <si>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</si>
  <si>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</si>
  <si>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</si>
  <si>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</si>
  <si>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</si>
  <si>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</si>
  <si>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</si>
  <si>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</si>
  <si>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</si>
  <si>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</si>
  <si>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</si>
  <si>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</si>
  <si>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</si>
  <si>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</si>
  <si>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</si>
  <si>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</si>
  <si>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</si>
  <si>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</si>
  <si>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</si>
  <si>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</si>
  <si>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</si>
  <si>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</si>
  <si>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</si>
  <si>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</si>
  <si>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</si>
  <si>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</si>
  <si>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</si>
  <si>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</si>
  <si>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</si>
  <si>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</si>
  <si>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</si>
  <si>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</si>
  <si>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</si>
  <si>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</si>
  <si>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</si>
  <si>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</si>
  <si>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</si>
  <si>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</si>
  <si>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</si>
  <si>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</si>
  <si>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</si>
  <si>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</si>
  <si>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</si>
  <si>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</si>
  <si>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</si>
  <si>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</si>
  <si>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</si>
  <si>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</si>
  <si>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</si>
  <si>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</si>
  <si>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</si>
  <si>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</si>
  <si>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</si>
  <si>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</si>
  <si>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</si>
  <si>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</si>
  <si>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</si>
  <si>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</si>
  <si>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</si>
  <si>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</si>
  <si>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</si>
  <si>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</si>
  <si>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</si>
  <si>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</si>
  <si>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</si>
  <si>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</si>
  <si>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</si>
  <si>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</si>
  <si>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</si>
  <si>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</si>
  <si>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</si>
  <si>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</si>
  <si>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</si>
  <si>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</si>
  <si>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</si>
  <si>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</si>
  <si>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</si>
  <si>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</si>
  <si>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</si>
  <si>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</si>
  <si>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</si>
  <si>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</si>
  <si>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</si>
  <si>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</si>
  <si>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</si>
  <si>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</si>
  <si>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</si>
  <si>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</si>
  <si>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</si>
  <si>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</si>
  <si>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</si>
  <si>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</si>
  <si>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</si>
  <si>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</si>
  <si>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</si>
  <si>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</si>
  <si>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</si>
  <si>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</si>
  <si>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</si>
  <si>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</si>
  <si>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</si>
  <si>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</si>
  <si>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</si>
  <si>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</si>
  <si>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</si>
  <si>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</si>
  <si>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</si>
  <si>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</si>
  <si>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</si>
  <si>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</si>
  <si>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</si>
  <si>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</si>
  <si>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</si>
  <si>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</si>
  <si>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</si>
  <si>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</si>
  <si>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</si>
  <si>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</si>
  <si>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</si>
  <si>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</si>
  <si>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</si>
  <si>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</si>
  <si>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</si>
  <si>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</si>
  <si>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</si>
  <si>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</si>
  <si>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</si>
  <si>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</si>
  <si>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</si>
  <si>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</si>
  <si>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</si>
  <si>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</si>
  <si>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</si>
  <si>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</si>
  <si>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</si>
  <si>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</si>
  <si>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</si>
  <si>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</si>
  <si>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</si>
  <si>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</si>
  <si>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</si>
  <si>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</si>
  <si>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</si>
  <si>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</si>
  <si>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</si>
  <si>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</si>
  <si>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</si>
  <si>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</si>
  <si>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</si>
  <si>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</si>
  <si>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</si>
  <si>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</si>
  <si>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</si>
  <si>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</si>
  <si>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</si>
  <si>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</si>
  <si>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</si>
  <si>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</si>
  <si>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</si>
  <si>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</si>
  <si>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</si>
  <si>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</si>
  <si>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</si>
  <si>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</si>
  <si>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</si>
  <si>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</si>
  <si>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</si>
  <si>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</si>
  <si>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</si>
  <si>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</si>
  <si>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</si>
  <si>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</si>
  <si>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</si>
  <si>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</si>
  <si>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</si>
  <si>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</si>
  <si>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</si>
  <si>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</si>
  <si>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</si>
  <si>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</si>
  <si>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</si>
  <si>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</si>
  <si>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</si>
  <si>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</si>
  <si>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</si>
  <si>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</si>
  <si>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</si>
  <si>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</si>
  <si>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</si>
  <si>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</si>
  <si>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</si>
  <si>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</si>
  <si>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</si>
  <si>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</si>
  <si>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</si>
  <si>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</si>
  <si>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</si>
  <si>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</si>
  <si>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</si>
  <si>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</si>
  <si>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</si>
  <si>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</si>
  <si>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</si>
  <si>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</si>
  <si>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</si>
  <si>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</si>
  <si>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</si>
  <si>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</si>
  <si>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</si>
  <si>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</si>
  <si>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</si>
  <si>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</si>
  <si>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</si>
  <si>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</si>
  <si>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</si>
  <si>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</si>
  <si>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</si>
  <si>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</si>
  <si>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</si>
  <si>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</si>
  <si>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</si>
  <si>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</si>
  <si>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</si>
  <si>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</si>
  <si>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</si>
  <si>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</si>
  <si>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</si>
  <si>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</si>
  <si>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</si>
  <si>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</si>
  <si>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</si>
  <si>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</si>
  <si>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</si>
  <si>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</si>
  <si>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</si>
  <si>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</si>
  <si>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</si>
  <si>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</si>
  <si>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</si>
  <si>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</si>
  <si>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</si>
  <si>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</si>
  <si>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</si>
  <si>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</si>
  <si>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</si>
  <si>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</si>
  <si>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</si>
  <si>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</si>
  <si>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</si>
  <si>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</si>
  <si>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</si>
  <si>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</si>
  <si>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</si>
  <si>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</si>
  <si>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</si>
  <si>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</si>
  <si>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</si>
  <si>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</si>
  <si>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</si>
  <si>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</si>
  <si>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</si>
  <si>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</si>
  <si>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</si>
  <si>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</si>
  <si>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</si>
  <si>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</si>
  <si>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</si>
  <si>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</si>
  <si>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</si>
  <si>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</si>
  <si>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</si>
  <si>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</si>
  <si>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</si>
  <si>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</si>
  <si>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</si>
  <si>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</si>
  <si>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</si>
  <si>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</si>
  <si>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</si>
  <si>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</si>
  <si>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</si>
  <si>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</si>
  <si>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</si>
  <si>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</si>
  <si>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</si>
  <si>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</si>
  <si>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</si>
  <si>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</si>
  <si>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</si>
  <si>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</si>
  <si>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</si>
  <si>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</si>
  <si>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</si>
  <si>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</si>
  <si>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</si>
  <si>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</si>
  <si>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</si>
  <si>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</si>
  <si>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</si>
  <si>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</si>
  <si>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</si>
  <si>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</si>
  <si>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</si>
  <si>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</si>
  <si>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</si>
  <si>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</si>
  <si>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</si>
  <si>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</si>
  <si>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</si>
  <si>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</si>
  <si>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</si>
  <si>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</si>
  <si>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</si>
  <si>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</si>
  <si>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</si>
  <si>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</si>
  <si>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</si>
  <si>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</si>
  <si>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</si>
  <si>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</si>
  <si>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</si>
  <si>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</si>
  <si>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</si>
  <si>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</si>
  <si>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</si>
  <si>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</si>
  <si>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</si>
  <si>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</si>
  <si>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</si>
  <si>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</si>
  <si>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</si>
  <si>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</si>
  <si>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</si>
  <si>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</si>
  <si>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</si>
  <si>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</si>
  <si>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</si>
  <si>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</si>
  <si>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</si>
  <si>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</si>
  <si>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</si>
  <si>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</si>
  <si>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</si>
  <si>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</si>
  <si>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</si>
  <si>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</si>
  <si>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</si>
  <si>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</si>
  <si>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</si>
  <si>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</si>
  <si>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</si>
  <si>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</si>
  <si>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</si>
  <si>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</si>
  <si>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</si>
  <si>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</si>
  <si>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</si>
  <si>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</si>
  <si>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</si>
  <si>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</si>
  <si>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</si>
  <si>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</si>
  <si>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</si>
  <si>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</si>
  <si>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</si>
  <si>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</si>
  <si>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</si>
  <si>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</si>
  <si>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</si>
  <si>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</si>
  <si>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</si>
  <si>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</si>
  <si>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</si>
  <si>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</si>
  <si>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</si>
  <si>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</si>
  <si>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</si>
  <si>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</si>
  <si>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</si>
  <si>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</si>
  <si>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</si>
  <si>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</si>
  <si>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</si>
  <si>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</si>
  <si>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</si>
  <si>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</si>
  <si>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</si>
  <si>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</si>
  <si>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</si>
  <si>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</si>
  <si>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</si>
  <si>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</si>
  <si>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</si>
  <si>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</si>
  <si>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</si>
  <si>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</si>
  <si>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</si>
  <si>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</si>
  <si>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</si>
  <si>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</si>
  <si>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</si>
  <si>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</si>
  <si>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</si>
  <si>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</si>
  <si>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</si>
  <si>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</si>
  <si>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</si>
  <si>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</si>
  <si>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</si>
  <si>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</si>
  <si>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</si>
  <si>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</si>
  <si>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</si>
  <si>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</si>
  <si>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</si>
  <si>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</si>
  <si>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</si>
  <si>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</si>
  <si>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</si>
  <si>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</si>
  <si>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</si>
  <si>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</si>
  <si>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</si>
  <si>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</si>
  <si>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</si>
  <si>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</si>
  <si>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</si>
  <si>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</si>
  <si>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</si>
  <si>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</si>
  <si>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</si>
  <si>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</si>
  <si>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</si>
  <si>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</si>
  <si>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</si>
  <si>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</si>
  <si>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</si>
  <si>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</si>
  <si>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</si>
  <si>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</si>
  <si>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</si>
  <si>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</si>
  <si>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</si>
  <si>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</si>
  <si>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</si>
  <si>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</si>
  <si>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</si>
  <si>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</si>
  <si>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</si>
  <si>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</si>
  <si>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</si>
  <si>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</si>
  <si>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</si>
  <si>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</si>
  <si>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</si>
  <si>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</si>
  <si>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</si>
  <si>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</si>
  <si>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</si>
  <si>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</si>
  <si>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</si>
  <si>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</si>
  <si>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</si>
  <si>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</si>
  <si>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</si>
  <si>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</si>
  <si>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</si>
  <si>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</si>
  <si>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</si>
  <si>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</si>
  <si>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</si>
  <si>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</si>
  <si>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</si>
  <si>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</si>
  <si>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</si>
  <si>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</si>
  <si>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</si>
  <si>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</si>
  <si>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</si>
  <si>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</si>
  <si>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</si>
  <si>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</si>
  <si>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</si>
  <si>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</si>
  <si>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</si>
  <si>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</si>
  <si>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</si>
  <si>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</si>
  <si>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</si>
  <si>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</si>
  <si>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</si>
  <si>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</si>
  <si>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</si>
  <si>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</si>
  <si>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</si>
  <si>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</si>
  <si>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</si>
  <si>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</si>
  <si>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</si>
  <si>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</si>
  <si>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</si>
  <si>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</si>
  <si>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</si>
  <si>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</si>
  <si>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</si>
  <si>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</si>
  <si>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</si>
  <si>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</si>
  <si>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</si>
  <si>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</si>
  <si>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</si>
  <si>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</si>
  <si>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</si>
  <si>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</si>
  <si>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</si>
  <si>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</si>
  <si>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</si>
  <si>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</si>
  <si>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</si>
  <si>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</si>
  <si>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</si>
  <si>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</si>
  <si>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</si>
  <si>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</si>
  <si>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</si>
  <si>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</si>
  <si>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</si>
  <si>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</si>
  <si>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</si>
  <si>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</si>
  <si>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</si>
  <si>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</si>
  <si>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</si>
  <si>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</si>
  <si>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</si>
  <si>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</si>
  <si>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</si>
  <si>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</si>
  <si>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</si>
  <si>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</si>
  <si>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</si>
  <si>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</si>
  <si>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</si>
  <si>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</si>
  <si>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</si>
  <si>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</si>
  <si>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</si>
  <si>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</si>
  <si>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</si>
  <si>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</si>
  <si>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</si>
  <si>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</si>
  <si>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</si>
  <si>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</si>
  <si>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</si>
  <si>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</si>
  <si>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</si>
  <si>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</si>
  <si>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</si>
  <si>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</si>
  <si>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</si>
  <si>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</si>
  <si>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</si>
  <si>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</si>
  <si>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</si>
  <si>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</si>
  <si>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</si>
  <si>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</si>
  <si>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</si>
  <si>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</si>
  <si>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</si>
  <si>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</si>
  <si>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</si>
  <si>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</si>
  <si>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</si>
  <si>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</si>
  <si>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</si>
  <si>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</si>
  <si>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</si>
  <si>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</si>
  <si>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</si>
  <si>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</si>
  <si>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</si>
  <si>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</si>
  <si>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</si>
  <si>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</si>
  <si>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</si>
  <si>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</si>
  <si>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</si>
  <si>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</si>
  <si>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</si>
  <si>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</si>
  <si>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</si>
  <si>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</si>
  <si>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</si>
  <si>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</si>
  <si>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</si>
  <si>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</si>
  <si>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</si>
  <si>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</si>
  <si>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</si>
  <si>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</si>
  <si>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</si>
  <si>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</si>
  <si>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</si>
  <si>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</si>
  <si>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</si>
  <si>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</si>
  <si>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</si>
  <si>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</si>
  <si>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</si>
  <si>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</si>
  <si>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</si>
  <si>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</si>
  <si>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</si>
  <si>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</si>
  <si>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</si>
  <si>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</si>
  <si>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</si>
  <si>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</si>
  <si>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</si>
  <si>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</si>
  <si>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</si>
  <si>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</si>
  <si>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</si>
  <si>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</si>
  <si>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</si>
  <si>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</si>
  <si>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</si>
  <si>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</si>
  <si>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</si>
  <si>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</si>
  <si>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</si>
  <si>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</si>
  <si>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</si>
  <si>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</si>
  <si>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</si>
  <si>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</si>
  <si>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</si>
  <si>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</si>
  <si>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</si>
  <si>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</si>
  <si>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</si>
  <si>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</si>
  <si>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</si>
  <si>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</si>
  <si>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</si>
  <si>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</si>
  <si>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</si>
  <si>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</si>
  <si>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</si>
  <si>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</si>
  <si>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</si>
  <si>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</si>
  <si>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</si>
  <si>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</si>
  <si>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</si>
  <si>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</si>
  <si>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</si>
  <si>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</si>
  <si>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</si>
  <si>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</si>
  <si>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</si>
  <si>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</si>
  <si>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</si>
  <si>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</si>
  <si>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</si>
  <si>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</si>
  <si>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</si>
  <si>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</si>
  <si>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</si>
  <si>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</si>
  <si>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</si>
  <si>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</si>
  <si>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</si>
  <si>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</si>
  <si>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</si>
  <si>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</si>
  <si>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</si>
  <si>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</si>
  <si>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</si>
  <si>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</si>
  <si>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</si>
  <si>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</si>
  <si>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</si>
  <si>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</si>
  <si>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</si>
  <si>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</si>
  <si>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</si>
  <si>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</si>
  <si>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</si>
  <si>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</si>
  <si>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</si>
  <si>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</si>
  <si>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</si>
  <si>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</si>
  <si>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</si>
  <si>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</si>
  <si>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</si>
  <si>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</si>
  <si>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</si>
  <si>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</si>
  <si>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</si>
  <si>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</si>
  <si>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</si>
  <si>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</si>
  <si>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</si>
  <si>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</si>
  <si>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</si>
  <si>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</si>
  <si>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</si>
  <si>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</si>
  <si>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</si>
  <si>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</si>
  <si>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</si>
  <si>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</si>
  <si>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</si>
  <si>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</si>
  <si>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</si>
  <si>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</si>
  <si>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</si>
  <si>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</si>
  <si>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</si>
  <si>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</si>
  <si>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</si>
  <si>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</si>
  <si>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</si>
  <si>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</si>
  <si>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</si>
  <si>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</si>
  <si>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</si>
  <si>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</si>
  <si>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</si>
  <si>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</si>
  <si>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</si>
  <si>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</si>
  <si>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</si>
  <si>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</si>
  <si>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</si>
  <si>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</si>
  <si>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</si>
  <si>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</si>
  <si>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</si>
  <si>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</si>
  <si>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</si>
  <si>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</si>
  <si>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</si>
  <si>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</si>
  <si>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</si>
  <si>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</si>
  <si>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</si>
  <si>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</si>
  <si>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</si>
  <si>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</si>
  <si>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</si>
  <si>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</si>
  <si>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</si>
  <si>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</si>
  <si>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</si>
  <si>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</si>
  <si>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</si>
  <si>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</si>
  <si>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</si>
  <si>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</si>
  <si>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</si>
  <si>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</si>
  <si>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</si>
  <si>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</si>
  <si>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</si>
  <si>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</si>
  <si>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</si>
  <si>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</si>
  <si>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</si>
  <si>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</si>
  <si>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</si>
  <si>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</si>
  <si>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</si>
  <si>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</si>
  <si>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</si>
  <si>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</si>
  <si>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</si>
  <si>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</si>
  <si>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</si>
  <si>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</si>
  <si>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</si>
  <si>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</si>
  <si>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</si>
  <si>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</si>
  <si>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</si>
  <si>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</si>
  <si>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</si>
  <si>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</si>
  <si>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</si>
  <si>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</si>
  <si>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</si>
  <si>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</si>
  <si>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</si>
  <si>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</si>
  <si>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</si>
  <si>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</si>
  <si>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</si>
  <si>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</si>
  <si>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</si>
  <si>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</si>
  <si>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</si>
  <si>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</si>
  <si>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</si>
  <si>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</si>
  <si>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</si>
  <si>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</si>
  <si>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</si>
  <si>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</si>
  <si>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</si>
  <si>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</si>
  <si>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</si>
  <si>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</si>
  <si>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</si>
  <si>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</si>
  <si>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</si>
  <si>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</si>
  <si>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</si>
  <si>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</si>
  <si>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</si>
  <si>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</si>
  <si>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</si>
  <si>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</si>
  <si>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</si>
  <si>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</si>
  <si>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</si>
  <si>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</si>
  <si>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</si>
  <si>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</si>
  <si>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</si>
  <si>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</si>
  <si>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</si>
  <si>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</si>
  <si>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</si>
  <si>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</si>
  <si>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</si>
  <si>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</si>
  <si>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</si>
  <si>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</si>
  <si>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</si>
  <si>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</si>
  <si>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</si>
  <si>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</si>
  <si>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</si>
  <si>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</si>
  <si>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</si>
  <si>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</si>
  <si>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</si>
  <si>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</si>
  <si>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</si>
  <si>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</si>
  <si>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</si>
  <si>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</si>
  <si>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</si>
  <si>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</si>
  <si>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</si>
  <si>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</si>
  <si>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</si>
  <si>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</si>
  <si>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</si>
  <si>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</si>
  <si>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</si>
  <si>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</si>
  <si>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</si>
  <si>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</si>
  <si>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</si>
  <si>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</si>
  <si>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</si>
  <si>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</si>
  <si>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</si>
  <si>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</si>
  <si>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</si>
  <si>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</si>
  <si>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</si>
  <si>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</si>
  <si>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</si>
  <si>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</si>
  <si>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</si>
  <si>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</si>
  <si>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</si>
  <si>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</si>
  <si>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</si>
  <si>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</si>
  <si>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</si>
  <si>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</si>
  <si>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</si>
  <si>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</si>
  <si>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</si>
  <si>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</si>
  <si>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</si>
  <si>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</si>
  <si>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</si>
  <si>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</si>
  <si>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</si>
  <si>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</si>
  <si>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</si>
  <si>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</si>
  <si>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</si>
  <si>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</si>
  <si>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</si>
  <si>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</si>
  <si>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</si>
  <si>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</si>
  <si>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</si>
  <si>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</si>
  <si>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</si>
  <si>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</si>
  <si>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</si>
  <si>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</si>
  <si>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</si>
  <si>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</si>
  <si>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</si>
  <si>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</si>
  <si>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</si>
  <si>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</si>
  <si>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</si>
  <si>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</si>
  <si>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</si>
  <si>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</si>
  <si>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</si>
  <si>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</si>
  <si>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</si>
  <si>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</si>
  <si>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</si>
  <si>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</si>
  <si>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</si>
  <si>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</si>
  <si>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</si>
  <si>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</si>
  <si>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</si>
  <si>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</si>
  <si>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</si>
  <si>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</si>
  <si>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</si>
  <si>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</si>
  <si>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</si>
  <si>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</si>
  <si>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</si>
  <si>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</si>
  <si>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</si>
  <si>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</si>
  <si>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</si>
  <si>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</si>
  <si>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</si>
  <si>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</si>
  <si>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</si>
  <si>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</si>
  <si>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</si>
  <si>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</si>
  <si>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</si>
  <si>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</si>
  <si>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</si>
  <si>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</si>
  <si>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</si>
  <si>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</si>
  <si>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</si>
  <si>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</si>
  <si>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</si>
  <si>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</si>
  <si>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</si>
  <si>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</si>
  <si>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</si>
  <si>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</si>
  <si>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</si>
  <si>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</si>
  <si>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</si>
  <si>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</si>
  <si>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</si>
  <si>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</si>
  <si>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</si>
  <si>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</si>
  <si>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</si>
  <si>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</si>
  <si>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</si>
  <si>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</si>
  <si>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</si>
  <si>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</si>
  <si>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</si>
  <si>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</si>
  <si>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</si>
  <si>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</si>
  <si>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</si>
  <si>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</si>
  <si>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</si>
  <si>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</si>
  <si>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</si>
  <si>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</si>
  <si>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</si>
  <si>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</si>
  <si>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</si>
  <si>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</si>
  <si>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</si>
  <si>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</si>
  <si>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</si>
  <si>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</si>
  <si>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</si>
  <si>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</si>
  <si>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</si>
  <si>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</si>
  <si>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</si>
  <si>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</si>
  <si>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</si>
  <si>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</si>
  <si>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</si>
  <si>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</si>
  <si>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</si>
  <si>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</si>
  <si>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</si>
  <si>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</si>
  <si>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</si>
  <si>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</si>
  <si>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</si>
  <si>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</si>
  <si>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</si>
  <si>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</si>
  <si>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</si>
  <si>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</si>
  <si>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</si>
  <si>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</si>
  <si>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</si>
  <si>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</si>
  <si>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</si>
  <si>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</si>
  <si>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</si>
  <si>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</si>
  <si>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</si>
  <si>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</si>
  <si>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</si>
  <si>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</si>
  <si>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</si>
  <si>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</si>
  <si>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</si>
  <si>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</si>
  <si>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</si>
  <si>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</si>
  <si>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</si>
  <si>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</si>
  <si>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</si>
  <si>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</si>
  <si>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</si>
  <si>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</si>
  <si>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</si>
  <si>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</si>
  <si>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</si>
  <si>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</si>
  <si>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</si>
  <si>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</si>
  <si>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</si>
  <si>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</si>
  <si>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</si>
  <si>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</si>
  <si>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</si>
  <si>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</si>
  <si>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</si>
  <si>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</si>
  <si>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</si>
  <si>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</si>
  <si>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</si>
  <si>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</si>
  <si>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</si>
  <si>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</si>
  <si>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</si>
  <si>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</si>
  <si>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</si>
  <si>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</si>
  <si>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</si>
  <si>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</si>
  <si>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</si>
  <si>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</si>
  <si>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</si>
  <si>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</si>
  <si>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</si>
  <si>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</si>
  <si>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</si>
  <si>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</si>
  <si>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</si>
  <si>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</si>
  <si>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</si>
  <si>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</si>
  <si>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</si>
  <si>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</si>
  <si>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</si>
  <si>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</si>
  <si>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</si>
  <si>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</si>
  <si>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</si>
  <si>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</si>
  <si>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</si>
  <si>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</si>
  <si>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</si>
  <si>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</si>
  <si>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</si>
  <si>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</si>
  <si>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</si>
  <si>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</si>
  <si>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</si>
  <si>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</si>
  <si>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</si>
  <si>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</si>
  <si>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</si>
  <si>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</si>
  <si>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</si>
  <si>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</si>
  <si>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</si>
  <si>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</si>
  <si>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</si>
  <si>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</si>
  <si>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</si>
  <si>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</si>
  <si>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</si>
  <si>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</si>
  <si>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</si>
  <si>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</si>
  <si>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</si>
  <si>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</si>
  <si>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</si>
  <si>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</si>
  <si>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</si>
  <si>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</si>
  <si>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</si>
  <si>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</si>
  <si>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</si>
  <si>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</si>
  <si>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</si>
  <si>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</si>
  <si>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</si>
  <si>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</si>
  <si>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</si>
  <si>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</si>
  <si>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</si>
  <si>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</si>
  <si>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</si>
  <si>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</si>
  <si>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</si>
  <si>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</si>
  <si>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</si>
  <si>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</si>
  <si>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</si>
  <si>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</si>
  <si>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</si>
  <si>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</si>
  <si>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</si>
  <si>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</si>
  <si>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</si>
  <si>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</si>
  <si>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</si>
  <si>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</si>
  <si>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</si>
  <si>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</si>
  <si>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</si>
  <si>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</si>
  <si>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</si>
  <si>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</si>
  <si>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</si>
  <si>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</si>
  <si>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</si>
  <si>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</si>
  <si>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</si>
  <si>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</si>
  <si>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</si>
  <si>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</si>
  <si>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</si>
  <si>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</si>
  <si>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</si>
  <si>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</si>
  <si>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</si>
  <si>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</si>
  <si>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</si>
  <si>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</si>
  <si>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</si>
  <si>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</si>
  <si>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</si>
  <si>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</si>
  <si>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</si>
  <si>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</si>
  <si>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</si>
  <si>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</si>
  <si>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</si>
  <si>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</si>
  <si>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</si>
  <si>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</si>
  <si>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</si>
  <si>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</si>
  <si>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</si>
  <si>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</si>
  <si>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</si>
  <si>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</si>
  <si>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</si>
  <si>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</si>
  <si>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</si>
  <si>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</si>
  <si>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</si>
  <si>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</si>
  <si>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</si>
  <si>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</si>
  <si>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</si>
  <si>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</si>
  <si>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</si>
  <si>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</si>
  <si>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</si>
  <si>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</si>
  <si>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</si>
  <si>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</si>
  <si>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</si>
  <si>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</si>
  <si>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</si>
  <si>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</si>
  <si>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</si>
  <si>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</si>
  <si>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</si>
  <si>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</si>
  <si>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</si>
  <si>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</si>
  <si>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</si>
  <si>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</si>
  <si>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</si>
  <si>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</si>
  <si>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</si>
  <si>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</si>
  <si>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</si>
  <si>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</si>
  <si>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</si>
  <si>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</si>
  <si>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</si>
  <si>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</si>
  <si>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</si>
  <si>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</si>
  <si>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</si>
  <si>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</si>
  <si>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</si>
  <si>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</si>
  <si>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</si>
  <si>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</si>
  <si>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</si>
  <si>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</si>
  <si>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</si>
  <si>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</si>
  <si>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</si>
  <si>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</si>
  <si>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</si>
  <si>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</si>
  <si>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</si>
  <si>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</si>
  <si>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</si>
  <si>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</si>
  <si>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</si>
  <si>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</si>
  <si>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</si>
  <si>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</si>
  <si>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</si>
  <si>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</si>
  <si>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</si>
  <si>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</si>
  <si>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</si>
  <si>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</si>
  <si>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</si>
  <si>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</si>
  <si>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</si>
  <si>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</si>
  <si>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</si>
  <si>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</si>
  <si>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</si>
  <si>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</si>
  <si>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</si>
  <si>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</si>
  <si>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</si>
  <si>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</si>
  <si>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</si>
  <si>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</si>
  <si>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</si>
  <si>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</si>
  <si>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</si>
  <si>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</si>
  <si>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</si>
  <si>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</si>
  <si>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</si>
  <si>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</si>
  <si>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</si>
  <si>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</si>
  <si>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</si>
  <si>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</si>
  <si>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</si>
  <si>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</si>
  <si>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</si>
  <si>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</si>
  <si>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</si>
  <si>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</si>
  <si>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</si>
  <si>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</si>
  <si>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</si>
  <si>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</si>
  <si>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</si>
  <si>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</si>
  <si>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</si>
  <si>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</si>
  <si>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</si>
  <si>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</si>
  <si>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</si>
  <si>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</si>
  <si>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</si>
  <si>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</si>
  <si>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</si>
  <si>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</si>
  <si>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</si>
  <si>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</si>
  <si>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</si>
  <si>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</si>
  <si>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</si>
  <si>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</si>
  <si>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</si>
  <si>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</si>
  <si>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</si>
  <si>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</si>
  <si>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</si>
  <si>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</si>
  <si>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</si>
  <si>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</si>
  <si>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</si>
  <si>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</si>
  <si>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</si>
  <si>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</si>
  <si>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</si>
  <si>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</si>
  <si>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</si>
  <si>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</si>
  <si>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</si>
  <si>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</si>
  <si>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</si>
  <si>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</si>
  <si>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</si>
  <si>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</si>
  <si>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</si>
  <si>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</si>
  <si>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</si>
  <si>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</si>
  <si>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</si>
  <si>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</si>
  <si>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</si>
  <si>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</si>
  <si>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</si>
  <si>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</si>
  <si>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</si>
  <si>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</si>
  <si>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</si>
  <si>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</si>
  <si>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</si>
  <si>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</si>
  <si>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</si>
  <si>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</si>
  <si>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</si>
  <si>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</si>
  <si>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</si>
  <si>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</si>
  <si>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</si>
  <si>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</si>
  <si>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</si>
  <si>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</si>
  <si>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</si>
  <si>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</si>
  <si>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</si>
  <si>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</si>
  <si>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</si>
  <si>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</si>
  <si>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</si>
  <si>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</si>
  <si>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</si>
  <si>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</si>
  <si>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</si>
  <si>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</si>
  <si>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</si>
  <si>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</si>
  <si>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</si>
  <si>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</si>
  <si>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</si>
  <si>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</si>
  <si>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</si>
  <si>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</si>
  <si>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</si>
  <si>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</si>
  <si>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</si>
  <si>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</si>
  <si>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</si>
  <si>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</si>
  <si>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</si>
  <si>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</si>
  <si>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</si>
  <si>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</si>
  <si>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</si>
  <si>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</si>
  <si>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</si>
  <si>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</si>
  <si>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</si>
  <si>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</si>
  <si>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</si>
  <si>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</si>
  <si>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</si>
  <si>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</si>
  <si>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</si>
  <si>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</si>
  <si>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</si>
  <si>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</si>
  <si>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</si>
  <si>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</si>
  <si>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</si>
  <si>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</si>
  <si>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</si>
  <si>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</si>
  <si>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</si>
  <si>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</si>
  <si>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</si>
  <si>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</si>
  <si>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</si>
  <si>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</si>
  <si>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</si>
  <si>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</si>
  <si>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</si>
  <si>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</si>
  <si>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</si>
  <si>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</si>
  <si>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</si>
  <si>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</si>
  <si>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</si>
  <si>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</si>
  <si>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</si>
  <si>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</si>
  <si>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</si>
  <si>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</si>
  <si>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</si>
  <si>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</si>
  <si>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</si>
  <si>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</si>
  <si>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</si>
  <si>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</si>
  <si>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</si>
  <si>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</si>
  <si>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</si>
  <si>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</si>
  <si>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</si>
  <si>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</si>
  <si>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</si>
  <si>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</si>
  <si>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</si>
  <si>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</si>
  <si>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</si>
  <si>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</si>
  <si>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</si>
  <si>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</si>
  <si>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</si>
  <si>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</si>
  <si>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</si>
  <si>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</si>
  <si>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</si>
  <si>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</si>
  <si>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</si>
  <si>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</si>
  <si>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</si>
  <si>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</si>
  <si>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</si>
  <si>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</si>
  <si>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</si>
  <si>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</si>
  <si>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</si>
  <si>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</si>
  <si>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</si>
  <si>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</si>
  <si>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</si>
  <si>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</si>
  <si>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</si>
  <si>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</si>
  <si>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</si>
  <si>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</si>
  <si>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</si>
  <si>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</si>
  <si>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</si>
  <si>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</si>
  <si>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</si>
  <si>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</si>
  <si>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</si>
  <si>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</si>
  <si>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</si>
  <si>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</si>
  <si>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</si>
  <si>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</si>
  <si>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</si>
  <si>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</si>
  <si>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</si>
  <si>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</si>
  <si>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</si>
  <si>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</si>
  <si>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</si>
  <si>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</si>
  <si>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</si>
  <si>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</si>
  <si>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</si>
  <si>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</si>
  <si>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</si>
  <si>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</si>
  <si>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</si>
  <si>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</si>
  <si>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</si>
  <si>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</si>
  <si>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</si>
  <si>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</si>
  <si>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</si>
  <si>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</si>
  <si>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</si>
  <si>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</si>
  <si>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</si>
  <si>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</si>
  <si>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</si>
  <si>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</si>
  <si>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</si>
  <si>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</si>
  <si>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</si>
  <si>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</si>
  <si>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</si>
  <si>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</si>
  <si>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</si>
  <si>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</si>
  <si>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</si>
  <si>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</si>
  <si>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</si>
  <si>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</si>
  <si>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</si>
  <si>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</si>
  <si>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</si>
  <si>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</si>
  <si>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</si>
  <si>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</si>
  <si>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</si>
  <si>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</si>
  <si>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</si>
  <si>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</si>
  <si>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</si>
  <si>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</si>
  <si>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</si>
  <si>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</si>
  <si>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</si>
  <si>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</si>
  <si>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</si>
  <si>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</si>
  <si>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</si>
  <si>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</si>
  <si>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</si>
  <si>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</si>
  <si>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</si>
  <si>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</si>
  <si>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</si>
  <si>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</si>
  <si>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</si>
  <si>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</si>
  <si>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</si>
  <si>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</si>
  <si>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</si>
  <si>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</si>
  <si>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</si>
  <si>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</si>
  <si>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</si>
  <si>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</si>
  <si>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</si>
  <si>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</si>
  <si>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</si>
  <si>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</si>
  <si>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</si>
  <si>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</si>
  <si>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</si>
  <si>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</si>
  <si>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</si>
  <si>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</si>
  <si>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</si>
  <si>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</si>
  <si>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</si>
  <si>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</si>
  <si>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</si>
  <si>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</si>
  <si>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</si>
  <si>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</si>
  <si>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</si>
  <si>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</si>
  <si>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</si>
  <si>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</si>
  <si>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</si>
  <si>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</si>
  <si>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</si>
  <si>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</si>
  <si>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</si>
  <si>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</si>
  <si>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</si>
  <si>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</si>
  <si>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</si>
  <si>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</si>
  <si>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</si>
  <si>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</si>
  <si>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</si>
  <si>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</si>
  <si>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</si>
  <si>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</si>
  <si>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</si>
  <si>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</si>
  <si>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</si>
  <si>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</si>
  <si>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</si>
  <si>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</si>
  <si>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</si>
  <si>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</si>
  <si>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</si>
  <si>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</si>
  <si>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</si>
  <si>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</si>
  <si>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</si>
  <si>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</si>
  <si>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</si>
  <si>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</si>
  <si>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</si>
  <si>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</si>
  <si>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</si>
  <si>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</si>
  <si>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</si>
  <si>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</si>
  <si>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</si>
  <si>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</si>
  <si>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</si>
  <si>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</si>
  <si>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</si>
  <si>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</si>
  <si>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</si>
  <si>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</si>
  <si>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</si>
  <si>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</si>
  <si>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</si>
  <si>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Medium</t>
  </si>
  <si>
    <t>Excelsa</t>
  </si>
  <si>
    <t>Arabica</t>
  </si>
  <si>
    <t>Light</t>
  </si>
  <si>
    <t>Liberica</t>
  </si>
  <si>
    <t>Dark</t>
  </si>
  <si>
    <t>Profit for the business</t>
  </si>
  <si>
    <t>Order Day</t>
  </si>
  <si>
    <t>Order Month</t>
  </si>
  <si>
    <t>Row Labels</t>
  </si>
  <si>
    <t>Monday</t>
  </si>
  <si>
    <t>Tuesday</t>
  </si>
  <si>
    <t>Wednesday</t>
  </si>
  <si>
    <t>Thursday</t>
  </si>
  <si>
    <t>Friday</t>
  </si>
  <si>
    <t>Saturday</t>
  </si>
  <si>
    <t>Sunday</t>
  </si>
  <si>
    <t>Grand Total</t>
  </si>
  <si>
    <t>Sum of Sales</t>
  </si>
  <si>
    <t>Sales Revenue</t>
  </si>
  <si>
    <t>January</t>
  </si>
  <si>
    <t>February</t>
  </si>
  <si>
    <t>March</t>
  </si>
  <si>
    <t>April</t>
  </si>
  <si>
    <t>May</t>
  </si>
  <si>
    <t>June</t>
  </si>
  <si>
    <t>July</t>
  </si>
  <si>
    <t>August</t>
  </si>
  <si>
    <t>September</t>
  </si>
  <si>
    <t>October</t>
  </si>
  <si>
    <t>November</t>
  </si>
  <si>
    <t>December</t>
  </si>
  <si>
    <t>Sum of Unit Price</t>
  </si>
  <si>
    <t>Sum of Quantity</t>
  </si>
  <si>
    <t>Sales revenue</t>
  </si>
  <si>
    <t>Coffee blend</t>
  </si>
  <si>
    <t>cups sold</t>
  </si>
  <si>
    <t>Price</t>
  </si>
  <si>
    <t>Average Price Per Order</t>
  </si>
  <si>
    <t>Average Size of cup Ordered</t>
  </si>
  <si>
    <t>country</t>
  </si>
  <si>
    <t>Total sales revenue</t>
  </si>
  <si>
    <t>Percentage of sales</t>
  </si>
  <si>
    <t>nnj</t>
  </si>
  <si>
    <t>Customer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</si>
</sst>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quot;£&quot;* #,##0.00_-;_-&quot;£&quot;* &quot;-&quot;??_-;_-@_-"/>
    <numFmt numFmtId="164" formatCode="0.0"/>
    <numFmt numFmtId="165" formatCode="dd\-mmm\-yyyy"/>
    <numFmt numFmtId="166" formatCode="0.0&quot;Kg&quot;"/>
    <numFmt numFmtId="167" formatCode="&quot;£&quot;#,##0.00"/>
    <numFmt numFmtId="168" formatCode="_-[$£-809]* #,##0.00_-;\-[$£-809]* #,##0.00_-;_-[$£-809]* &quot;-&quot;??_-;_-@_-"/>
    <numFmt numFmtId="169" formatCode="0\ &quot;cups&quot;"/>
    <numFmt numFmtId="170" formatCode="0.0%"/>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3">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3" borderId="2" xfId="0" applyFill="1" applyBorder="1"/>
    <xf numFmtId="166" fontId="0" fillId="3" borderId="2" xfId="0" applyNumberFormat="1" applyFill="1" applyBorder="1"/>
    <xf numFmtId="167" fontId="0" fillId="3" borderId="2" xfId="0" applyNumberFormat="1" applyFill="1" applyBorder="1"/>
    <xf numFmtId="0" fontId="0" fillId="0" borderId="2" xfId="0" applyBorder="1"/>
    <xf numFmtId="166" fontId="0" fillId="0" borderId="2" xfId="0" applyNumberFormat="1" applyBorder="1"/>
    <xf numFmtId="167" fontId="0" fillId="0" borderId="2" xfId="0" applyNumberFormat="1" applyBorder="1"/>
    <xf numFmtId="0" fontId="0" fillId="0" borderId="1" xfId="0" applyBorder="1"/>
    <xf numFmtId="166" fontId="0" fillId="0" borderId="1" xfId="0" applyNumberFormat="1" applyBorder="1"/>
    <xf numFmtId="167" fontId="0" fillId="0" borderId="1" xfId="0" applyNumberFormat="1" applyBorder="1"/>
    <xf numFmtId="167" fontId="0" fillId="0" borderId="0" xfId="1" applyNumberFormat="1" applyFont="1"/>
    <xf numFmtId="0" fontId="0" fillId="0" borderId="0" xfId="0" pivotButton="1"/>
    <xf numFmtId="0" fontId="0" fillId="0" borderId="0" xfId="0" applyAlignment="1">
      <alignment horizontal="left"/>
    </xf>
    <xf numFmtId="168" fontId="0" fillId="0" borderId="0" xfId="0" applyNumberFormat="1"/>
    <xf numFmtId="0" fontId="3" fillId="2" borderId="0" xfId="0" applyFont="1" applyFill="1"/>
    <xf numFmtId="169" fontId="0" fillId="0" borderId="0" xfId="0" applyNumberFormat="1"/>
    <xf numFmtId="10" fontId="0" fillId="0" borderId="0" xfId="0" applyNumberFormat="1"/>
    <xf numFmtId="170" fontId="0" fillId="0" borderId="0" xfId="2" applyNumberFormat="1" applyFont="1"/>
    <xf numFmtId="165" fontId="0" fillId="3" borderId="2" xfId="0" applyNumberFormat="1" applyFill="1" applyBorder="1"/>
    <xf numFmtId="167" fontId="0" fillId="3" borderId="2" xfId="1" applyNumberFormat="1" applyFont="1" applyFill="1" applyBorder="1"/>
    <xf numFmtId="165" fontId="0" fillId="0" borderId="2" xfId="0" applyNumberFormat="1" applyBorder="1"/>
    <xf numFmtId="167" fontId="0" fillId="0" borderId="2" xfId="1" applyNumberFormat="1" applyFont="1" applyBorder="1"/>
    <xf numFmtId="165" fontId="0" fillId="0" borderId="1" xfId="0" applyNumberFormat="1" applyBorder="1"/>
    <xf numFmtId="167" fontId="0" fillId="0" borderId="1" xfId="1" applyNumberFormat="1" applyFont="1" applyBorder="1"/>
    <xf numFmtId="165" fontId="3" fillId="2" borderId="0" xfId="0" applyNumberFormat="1" applyFont="1" applyFill="1"/>
    <xf numFmtId="166" fontId="3" fillId="2" borderId="0" xfId="0" applyNumberFormat="1" applyFont="1" applyFill="1"/>
    <xf numFmtId="167" fontId="3" fillId="2" borderId="0" xfId="1" applyNumberFormat="1" applyFont="1" applyFill="1" applyBorder="1"/>
    <xf numFmtId="167" fontId="3" fillId="2" borderId="0" xfId="0" applyNumberFormat="1" applyFont="1" applyFill="1"/>
  </cellXfs>
  <cellStyles count="3">
    <cellStyle name="Currency" xfId="1" builtinId="4"/>
    <cellStyle name="Normal" xfId="0" builtinId="0"/>
    <cellStyle name="Percent" xfId="2" builtinId="5"/>
  </cellStyles>
  <dxfs count="35">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0.0&quot;Kg&quo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dd\-mmm\-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theme="0"/>
        <name val="Calibri"/>
        <family val="2"/>
        <scheme val="minor"/>
      </font>
      <numFmt numFmtId="167" formatCode="&quot;£&quot;#,##0.00"/>
      <fill>
        <patternFill patternType="solid">
          <fgColor theme="4"/>
          <bgColor theme="4"/>
        </patternFill>
      </fill>
    </dxf>
    <dxf>
      <numFmt numFmtId="167" formatCode="&quot;£&quot;#,##0.00"/>
    </dxf>
    <dxf>
      <numFmt numFmtId="167" formatCode="&quot;£&quot;#,##0.00"/>
    </dxf>
    <dxf>
      <numFmt numFmtId="167" formatCode="&quot;£&quot;#,##0.00"/>
    </dxf>
    <dxf>
      <numFmt numFmtId="166" formatCode="0.0&quot;Kg&quot;"/>
    </dxf>
    <dxf>
      <numFmt numFmtId="166" formatCode="0.0&quot;Kg&quot;"/>
    </dxf>
    <dxf>
      <numFmt numFmtId="166" formatCode="0.0&quot;Kg&quot;"/>
    </dxf>
    <dxf>
      <numFmt numFmtId="167" formatCode="&quot;£&quot;#,##0.00"/>
    </dxf>
    <dxf>
      <numFmt numFmtId="167" formatCode="&quot;£&quot;#,##0.00"/>
    </dxf>
    <dxf>
      <numFmt numFmtId="167" formatCode="&quot;£&quot;#,##0.00"/>
    </dxf>
    <dxf>
      <font>
        <b/>
        <i val="0"/>
        <sz val="11"/>
        <color theme="0"/>
        <name val="Calibri"/>
        <family val="2"/>
        <scheme val="minor"/>
      </font>
      <border>
        <left style="thin">
          <color auto="1"/>
        </left>
        <right style="thin">
          <color auto="1"/>
        </right>
        <top style="thin">
          <color auto="1"/>
        </top>
        <bottom style="thin">
          <color auto="1"/>
        </bottom>
      </border>
    </dxf>
    <dxf>
      <font>
        <sz val="11"/>
        <color theme="0"/>
        <name val="Calibri"/>
        <family val="2"/>
        <scheme val="minor"/>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39994506668294322"/>
        </patternFill>
      </fill>
    </dxf>
    <dxf>
      <font>
        <sz val="10"/>
        <color theme="1"/>
        <name val="Calibri"/>
        <family val="2"/>
        <scheme val="minor"/>
      </font>
    </dxf>
    <dxf>
      <font>
        <b/>
        <i val="0"/>
        <color theme="0"/>
        <name val="Calibri"/>
        <family val="2"/>
        <scheme val="minor"/>
      </font>
      <fill>
        <patternFill patternType="solid">
          <bgColor theme="5" tint="-0.24994659260841701"/>
        </patternFill>
      </fill>
      <border diagonalUp="0" diagonalDown="0">
        <left style="thin">
          <color auto="1"/>
        </left>
        <right style="thin">
          <color auto="1"/>
        </right>
        <top style="thin">
          <color auto="1"/>
        </top>
        <bottom style="thin">
          <color auto="1"/>
        </bottom>
        <vertical/>
        <horizontal/>
      </border>
    </dxf>
    <dxf>
      <font>
        <b val="0"/>
        <i val="0"/>
        <color theme="0"/>
        <name val="Calibri"/>
        <family val="2"/>
        <scheme val="minor"/>
      </font>
      <fill>
        <patternFill>
          <bgColor theme="5" tint="-0.24994659260841701"/>
        </patternFill>
      </fill>
    </dxf>
  </dxfs>
  <tableStyles count="4" defaultTableStyle="TableStyleMedium2" defaultPivotStyle="PivotStyleMedium9">
    <tableStyle name="Slicer Style 1" pivot="0" table="0" count="9" xr9:uid="{39979613-CDE2-4692-824C-B984733CEEB9}">
      <tableStyleElement type="wholeTable" dxfId="34"/>
      <tableStyleElement type="headerRow" dxfId="33"/>
    </tableStyle>
    <tableStyle name="Slicer Style 2" pivot="0" table="0" count="1" xr9:uid="{145F96FB-21A6-429F-800B-5D8F5831E5FF}">
      <tableStyleElement type="headerRow" dxfId="32"/>
    </tableStyle>
    <tableStyle name="Slicer Style 3" pivot="0" table="0" count="1" xr9:uid="{384B9F37-3F91-482E-B61F-F1F9B9D93D2A}">
      <tableStyleElement type="wholeTable" dxfId="31"/>
    </tableStyle>
    <tableStyle name="Timeline Style 1" pivot="0" table="0" count="8" xr9:uid="{1AE5DD85-960C-4455-AC27-AD429C4480D3}">
      <tableStyleElement type="wholeTable" dxfId="30"/>
      <tableStyleElement type="headerRow" dxfId="29"/>
    </tableStyle>
  </tableStyles>
  <colors>
    <mruColors>
      <color rgb="FFE8E8E8"/>
      <color rgb="FFEAF4E4"/>
      <color rgb="FFF09456"/>
    </mruColors>
  </colors>
  <extLst>
    <ext xmlns:x14="http://schemas.microsoft.com/office/spreadsheetml/2009/9/main" uri="{46F421CA-312F-682f-3DD2-61675219B42D}">
      <x14:dxfs count="7">
        <dxf>
          <font>
            <b/>
            <i val="0"/>
            <sz val="16"/>
            <color theme="0"/>
            <name val="Calibri"/>
            <family val="2"/>
            <scheme val="minor"/>
          </font>
          <fill>
            <patternFill>
              <bgColor theme="5" tint="-0.499984740745262"/>
            </patternFill>
          </fill>
          <border>
            <left style="thin">
              <color theme="0"/>
            </left>
            <right style="thin">
              <color theme="0"/>
            </right>
            <top style="thin">
              <color theme="0"/>
            </top>
            <bottom style="thin">
              <color theme="0"/>
            </bottom>
          </border>
        </dxf>
        <dxf>
          <font>
            <b/>
            <i val="0"/>
            <sz val="16"/>
            <color theme="0"/>
            <name val="Calibri"/>
            <family val="2"/>
            <scheme val="minor"/>
          </font>
          <fill>
            <patternFill>
              <bgColor theme="5" tint="-0.499984740745262"/>
            </patternFill>
          </fill>
          <border>
            <left style="thin">
              <color theme="0"/>
            </left>
            <right style="thin">
              <color theme="0"/>
            </right>
            <top style="thin">
              <color theme="0"/>
            </top>
            <bottom style="thin">
              <color theme="0"/>
            </bottom>
          </border>
        </dxf>
        <dxf>
          <font>
            <b/>
            <i val="0"/>
            <sz val="16"/>
            <color theme="0"/>
            <name val="Calibri"/>
            <family val="2"/>
            <scheme val="minor"/>
          </font>
          <fill>
            <patternFill>
              <bgColor theme="5" tint="-0.499984740745262"/>
            </patternFill>
          </fill>
          <border>
            <left style="thin">
              <color theme="0"/>
            </left>
            <right style="thin">
              <color theme="0"/>
            </right>
            <top style="thin">
              <color theme="0"/>
            </top>
            <bottom style="thin">
              <color theme="0"/>
            </bottom>
          </border>
        </dxf>
        <dxf>
          <font>
            <b/>
            <i val="0"/>
            <strike/>
            <sz val="14"/>
            <color theme="0"/>
            <name val="Calibri"/>
            <family val="2"/>
            <scheme val="minor"/>
          </font>
          <border>
            <left style="thin">
              <color theme="0"/>
            </left>
            <right style="thin">
              <color theme="0"/>
            </right>
            <top style="thin">
              <color theme="0"/>
            </top>
            <bottom style="thin">
              <color theme="0"/>
            </bottom>
          </border>
        </dxf>
        <dxf>
          <font>
            <b/>
            <i val="0"/>
            <sz val="16"/>
            <color theme="0"/>
            <name val="Calibri"/>
            <family val="2"/>
            <scheme val="minor"/>
          </font>
          <fill>
            <patternFill>
              <bgColor theme="5"/>
            </patternFill>
          </fill>
          <border>
            <left style="thin">
              <color theme="1"/>
            </left>
            <right style="thin">
              <color theme="1"/>
            </right>
            <top style="thin">
              <color theme="1"/>
            </top>
            <bottom style="thin">
              <color theme="1"/>
            </bottom>
          </border>
        </dxf>
        <dxf>
          <font>
            <color theme="0"/>
            <name val="Calibri"/>
            <family val="2"/>
            <scheme val="minor"/>
          </font>
        </dxf>
        <dxf>
          <font>
            <b/>
            <i val="0"/>
            <strike/>
            <sz val="16"/>
            <color rgb="FFE8E8E8"/>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 Style 2"/>
        <x14:slicerStyle name="Slicer Style 3"/>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39994506668294322"/>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customer analysis.xlsx]Exploratory Data Aanalysis!PivotTable1</c:name>
    <c:fmtId val="1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Daily</a:t>
            </a:r>
            <a:r>
              <a:rPr lang="en-GB" baseline="0">
                <a:solidFill>
                  <a:sysClr val="windowText" lastClr="000000"/>
                </a:solidFill>
              </a:rPr>
              <a:t> trend of starbucks revenue</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Data Aanalysis'!$B$3</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Data Aanalysis'!$A$4:$A$11</c:f>
              <c:strCache>
                <c:ptCount val="7"/>
                <c:pt idx="0">
                  <c:v>Monday</c:v>
                </c:pt>
                <c:pt idx="1">
                  <c:v>Tuesday</c:v>
                </c:pt>
                <c:pt idx="2">
                  <c:v>Wednesday</c:v>
                </c:pt>
                <c:pt idx="3">
                  <c:v>Thursday</c:v>
                </c:pt>
                <c:pt idx="4">
                  <c:v>Friday</c:v>
                </c:pt>
                <c:pt idx="5">
                  <c:v>Saturday</c:v>
                </c:pt>
                <c:pt idx="6">
                  <c:v>Sunday</c:v>
                </c:pt>
              </c:strCache>
            </c:strRef>
          </c:cat>
          <c:val>
            <c:numRef>
              <c:f>'Exploratory Data Aanalysis'!$B$4:$B$11</c:f>
              <c:numCache>
                <c:formatCode>"£"#,##0.00</c:formatCode>
                <c:ptCount val="7"/>
                <c:pt idx="0">
                  <c:v>5968.2900000000045</c:v>
                </c:pt>
                <c:pt idx="1">
                  <c:v>5582.9699999999993</c:v>
                </c:pt>
                <c:pt idx="2">
                  <c:v>6377.1000000000013</c:v>
                </c:pt>
                <c:pt idx="3">
                  <c:v>6541.0650000000005</c:v>
                </c:pt>
                <c:pt idx="4">
                  <c:v>7305.7350000000051</c:v>
                </c:pt>
                <c:pt idx="5">
                  <c:v>6202.7199999999993</c:v>
                </c:pt>
                <c:pt idx="6">
                  <c:v>7156.3749999999964</c:v>
                </c:pt>
              </c:numCache>
            </c:numRef>
          </c:val>
          <c:extLst>
            <c:ext xmlns:c16="http://schemas.microsoft.com/office/drawing/2014/chart" uri="{C3380CC4-5D6E-409C-BE32-E72D297353CC}">
              <c16:uniqueId val="{00000000-1A22-4F2D-8439-7DEA161C2A4B}"/>
            </c:ext>
          </c:extLst>
        </c:ser>
        <c:dLbls>
          <c:dLblPos val="outEnd"/>
          <c:showLegendKey val="0"/>
          <c:showVal val="1"/>
          <c:showCatName val="0"/>
          <c:showSerName val="0"/>
          <c:showPercent val="0"/>
          <c:showBubbleSize val="0"/>
        </c:dLbls>
        <c:gapWidth val="219"/>
        <c:overlap val="-27"/>
        <c:axId val="1507818560"/>
        <c:axId val="1507821440"/>
      </c:barChart>
      <c:catAx>
        <c:axId val="1507818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Days</a:t>
                </a:r>
                <a:r>
                  <a:rPr lang="en-GB" baseline="0">
                    <a:solidFill>
                      <a:sysClr val="windowText" lastClr="000000"/>
                    </a:solidFill>
                  </a:rPr>
                  <a:t> of the week</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7821440"/>
        <c:crosses val="autoZero"/>
        <c:auto val="1"/>
        <c:lblAlgn val="ctr"/>
        <c:lblOffset val="100"/>
        <c:noMultiLvlLbl val="0"/>
      </c:catAx>
      <c:valAx>
        <c:axId val="1507821440"/>
        <c:scaling>
          <c:orientation val="minMax"/>
        </c:scaling>
        <c:delete val="0"/>
        <c:axPos val="l"/>
        <c:title>
          <c:tx>
            <c:rich>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GB" sz="1050">
                    <a:solidFill>
                      <a:sysClr val="windowText" lastClr="000000"/>
                    </a:solidFill>
                  </a:rPr>
                  <a:t>Sales revenue</a:t>
                </a:r>
              </a:p>
            </c:rich>
          </c:tx>
          <c:overlay val="0"/>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50781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customer analysis.xlsx]Exploratory Data Aanalysis!PivotTable7</c:name>
    <c:fmtId val="2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a:t>
            </a:r>
            <a:r>
              <a:rPr lang="en-US" baseline="0">
                <a:solidFill>
                  <a:sysClr val="windowText" lastClr="000000"/>
                </a:solidFill>
              </a:rPr>
              <a:t> Selling coffee blends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75000"/>
                  <a:shade val="30000"/>
                  <a:satMod val="115000"/>
                  <a:alpha val="90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pivotFmt>
      <c:pivotFmt>
        <c:idx val="4"/>
        <c:spPr>
          <a:gradFill flip="none" rotWithShape="1">
            <a:gsLst>
              <a:gs pos="0">
                <a:schemeClr val="accent2">
                  <a:lumMod val="75000"/>
                  <a:shade val="30000"/>
                  <a:satMod val="115000"/>
                  <a:alpha val="84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pivotFmt>
      <c:pivotFmt>
        <c:idx val="5"/>
        <c:spPr>
          <a:gradFill flip="none" rotWithShape="1">
            <a:gsLst>
              <a:gs pos="0">
                <a:schemeClr val="accent2">
                  <a:lumMod val="75000"/>
                  <a:shade val="30000"/>
                  <a:satMod val="115000"/>
                  <a:alpha val="84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pivotFmt>
      <c:pivotFmt>
        <c:idx val="6"/>
        <c:spPr>
          <a:gradFill flip="none" rotWithShape="1">
            <a:gsLst>
              <a:gs pos="0">
                <a:schemeClr val="accent2">
                  <a:lumMod val="75000"/>
                  <a:shade val="30000"/>
                  <a:satMod val="115000"/>
                  <a:alpha val="80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pivotFmt>
    </c:pivotFmts>
    <c:plotArea>
      <c:layout/>
      <c:barChart>
        <c:barDir val="bar"/>
        <c:grouping val="clustered"/>
        <c:varyColors val="0"/>
        <c:ser>
          <c:idx val="0"/>
          <c:order val="0"/>
          <c:tx>
            <c:strRef>
              <c:f>'Exploratory Data Aanalysis'!$B$106</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invertIfNegative val="0"/>
          <c:dPt>
            <c:idx val="0"/>
            <c:invertIfNegative val="0"/>
            <c:bubble3D val="0"/>
            <c:spPr>
              <a:gradFill flip="none" rotWithShape="1">
                <a:gsLst>
                  <a:gs pos="0">
                    <a:schemeClr val="accent2">
                      <a:lumMod val="75000"/>
                      <a:shade val="30000"/>
                      <a:satMod val="115000"/>
                      <a:alpha val="80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extLst>
              <c:ext xmlns:c16="http://schemas.microsoft.com/office/drawing/2014/chart" uri="{C3380CC4-5D6E-409C-BE32-E72D297353CC}">
                <c16:uniqueId val="{00000004-2F0F-42CF-9EFA-ADCFFF0D7EA6}"/>
              </c:ext>
            </c:extLst>
          </c:dPt>
          <c:dPt>
            <c:idx val="1"/>
            <c:invertIfNegative val="0"/>
            <c:bubble3D val="0"/>
            <c:spPr>
              <a:gradFill flip="none" rotWithShape="1">
                <a:gsLst>
                  <a:gs pos="0">
                    <a:schemeClr val="accent2">
                      <a:lumMod val="75000"/>
                      <a:shade val="30000"/>
                      <a:satMod val="115000"/>
                      <a:alpha val="84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extLst>
              <c:ext xmlns:c16="http://schemas.microsoft.com/office/drawing/2014/chart" uri="{C3380CC4-5D6E-409C-BE32-E72D297353CC}">
                <c16:uniqueId val="{00000003-2F0F-42CF-9EFA-ADCFFF0D7EA6}"/>
              </c:ext>
            </c:extLst>
          </c:dPt>
          <c:dPt>
            <c:idx val="2"/>
            <c:invertIfNegative val="0"/>
            <c:bubble3D val="0"/>
            <c:spPr>
              <a:gradFill flip="none" rotWithShape="1">
                <a:gsLst>
                  <a:gs pos="0">
                    <a:schemeClr val="accent2">
                      <a:lumMod val="75000"/>
                      <a:shade val="30000"/>
                      <a:satMod val="115000"/>
                      <a:alpha val="84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extLst>
              <c:ext xmlns:c16="http://schemas.microsoft.com/office/drawing/2014/chart" uri="{C3380CC4-5D6E-409C-BE32-E72D297353CC}">
                <c16:uniqueId val="{00000002-2F0F-42CF-9EFA-ADCFFF0D7EA6}"/>
              </c:ext>
            </c:extLst>
          </c:dPt>
          <c:dPt>
            <c:idx val="3"/>
            <c:invertIfNegative val="0"/>
            <c:bubble3D val="0"/>
            <c:spPr>
              <a:gradFill flip="none" rotWithShape="1">
                <a:gsLst>
                  <a:gs pos="0">
                    <a:schemeClr val="accent2">
                      <a:lumMod val="75000"/>
                      <a:shade val="30000"/>
                      <a:satMod val="115000"/>
                      <a:alpha val="90000"/>
                    </a:schemeClr>
                  </a:gs>
                  <a:gs pos="50000">
                    <a:schemeClr val="accent2">
                      <a:lumMod val="75000"/>
                      <a:shade val="67500"/>
                      <a:satMod val="115000"/>
                    </a:schemeClr>
                  </a:gs>
                  <a:gs pos="100000">
                    <a:schemeClr val="accent2">
                      <a:lumMod val="75000"/>
                      <a:shade val="100000"/>
                      <a:satMod val="115000"/>
                    </a:schemeClr>
                  </a:gs>
                </a:gsLst>
                <a:path path="circle">
                  <a:fillToRect l="100000" b="100000"/>
                </a:path>
                <a:tileRect t="-100000" r="-100000"/>
              </a:gradFill>
              <a:ln>
                <a:noFill/>
              </a:ln>
              <a:effectLst/>
            </c:spPr>
            <c:extLst>
              <c:ext xmlns:c16="http://schemas.microsoft.com/office/drawing/2014/chart" uri="{C3380CC4-5D6E-409C-BE32-E72D297353CC}">
                <c16:uniqueId val="{00000001-2F0F-42CF-9EFA-ADCFFF0D7EA6}"/>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Data Aanalysis'!$A$107:$A$112</c:f>
              <c:strCache>
                <c:ptCount val="5"/>
                <c:pt idx="0">
                  <c:v>L-L-2.5</c:v>
                </c:pt>
                <c:pt idx="1">
                  <c:v>L-D-2.5</c:v>
                </c:pt>
                <c:pt idx="2">
                  <c:v>E-L-2.5</c:v>
                </c:pt>
                <c:pt idx="3">
                  <c:v>A-M-2.5</c:v>
                </c:pt>
                <c:pt idx="4">
                  <c:v>A-L-2.5</c:v>
                </c:pt>
              </c:strCache>
            </c:strRef>
          </c:cat>
          <c:val>
            <c:numRef>
              <c:f>'Exploratory Data Aanalysis'!$B$107:$B$112</c:f>
              <c:numCache>
                <c:formatCode>"£"#,##0.00</c:formatCode>
                <c:ptCount val="5"/>
                <c:pt idx="0">
                  <c:v>2150.8449999999998</c:v>
                </c:pt>
                <c:pt idx="1">
                  <c:v>2442.3699999999994</c:v>
                </c:pt>
                <c:pt idx="2">
                  <c:v>2459.1599999999994</c:v>
                </c:pt>
                <c:pt idx="3">
                  <c:v>2509.8749999999995</c:v>
                </c:pt>
                <c:pt idx="4">
                  <c:v>2561.5099999999998</c:v>
                </c:pt>
              </c:numCache>
            </c:numRef>
          </c:val>
          <c:extLst>
            <c:ext xmlns:c16="http://schemas.microsoft.com/office/drawing/2014/chart" uri="{C3380CC4-5D6E-409C-BE32-E72D297353CC}">
              <c16:uniqueId val="{00000000-2F0F-42CF-9EFA-ADCFFF0D7EA6}"/>
            </c:ext>
          </c:extLst>
        </c:ser>
        <c:dLbls>
          <c:dLblPos val="outEnd"/>
          <c:showLegendKey val="0"/>
          <c:showVal val="1"/>
          <c:showCatName val="0"/>
          <c:showSerName val="0"/>
          <c:showPercent val="0"/>
          <c:showBubbleSize val="0"/>
        </c:dLbls>
        <c:gapWidth val="182"/>
        <c:axId val="1713523136"/>
        <c:axId val="1713522656"/>
      </c:barChart>
      <c:catAx>
        <c:axId val="1713523136"/>
        <c:scaling>
          <c:orientation val="minMax"/>
        </c:scaling>
        <c:delete val="0"/>
        <c:axPos val="l"/>
        <c:title>
          <c:tx>
            <c:rich>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GB" sz="1050">
                    <a:solidFill>
                      <a:sysClr val="windowText" lastClr="000000"/>
                    </a:solidFill>
                  </a:rPr>
                  <a:t>Coffee</a:t>
                </a:r>
                <a:r>
                  <a:rPr lang="en-GB" sz="1050" baseline="0">
                    <a:solidFill>
                      <a:sysClr val="windowText" lastClr="000000"/>
                    </a:solidFill>
                  </a:rPr>
                  <a:t> Blend</a:t>
                </a:r>
                <a:endParaRPr lang="en-GB" sz="105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713522656"/>
        <c:crosses val="autoZero"/>
        <c:auto val="1"/>
        <c:lblAlgn val="ctr"/>
        <c:lblOffset val="100"/>
        <c:noMultiLvlLbl val="0"/>
      </c:catAx>
      <c:valAx>
        <c:axId val="1713522656"/>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Sales</a:t>
                </a:r>
                <a:r>
                  <a:rPr lang="en-GB" sz="1200" baseline="0">
                    <a:solidFill>
                      <a:sysClr val="windowText" lastClr="000000"/>
                    </a:solidFill>
                  </a:rPr>
                  <a:t> Revenue</a:t>
                </a:r>
                <a:endParaRPr lang="en-GB"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71352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customer analysis.xlsx]Exploratory Data Aanalysis!PivotTable11</c:name>
    <c:fmtId val="4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Percentage(%) of the most ordered coffee blends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E52036-ADF1-4A40-BF72-0B103254E7D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70BA0C08-AC1E-461B-B2C5-DDCD7071C06C}"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8B51DE-E2EE-48A9-A45A-53A16EB06C6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FA4AAA81-EF96-4983-81C9-F9B6B10F0C9B}"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41C1E1-FA2B-419D-A231-AB6A8258025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595B9C39-8DD1-4C75-8E67-6FF7B9C232EE}"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57C2F5-61DB-4D88-9C97-33E2A264E0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C4A713CF-C326-4300-A45E-E2FF95248437}"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
        <c:spPr>
          <a:solidFill>
            <a:schemeClr val="accent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0A3A4C-F99C-4C7A-BD95-0754155EE41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676166A5-143F-48B9-A5BC-3BEECAACA8CD}"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E52036-ADF1-4A40-BF72-0B103254E7D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70BA0C08-AC1E-461B-B2C5-DDCD7071C06C}"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8B51DE-E2EE-48A9-A45A-53A16EB06C6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FA4AAA81-EF96-4983-81C9-F9B6B10F0C9B}"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41C1E1-FA2B-419D-A231-AB6A8258025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595B9C39-8DD1-4C75-8E67-6FF7B9C232EE}"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57C2F5-61DB-4D88-9C97-33E2A264E0B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C4A713CF-C326-4300-A45E-E2FF95248437}"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0A3A4C-F99C-4C7A-BD95-0754155EE41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baseline="0"/>
              </a:p>
              <a:p>
                <a:pPr>
                  <a:defRPr sz="900" b="0" i="0" u="none" strike="noStrike" kern="1200" baseline="0">
                    <a:solidFill>
                      <a:schemeClr val="tx1">
                        <a:lumMod val="75000"/>
                        <a:lumOff val="25000"/>
                      </a:schemeClr>
                    </a:solidFill>
                    <a:latin typeface="+mn-lt"/>
                    <a:ea typeface="+mn-ea"/>
                    <a:cs typeface="+mn-cs"/>
                  </a:defRPr>
                </a:pPr>
                <a:fld id="{676166A5-143F-48B9-A5BC-3BEECAACA8CD}" type="VALUE">
                  <a:rPr lang="en-US"/>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20"/>
        <c:spPr>
          <a:solidFill>
            <a:schemeClr val="accent2">
              <a:lumMod val="50000"/>
            </a:schemeClr>
          </a:solidFill>
          <a:ln w="19050">
            <a:solidFill>
              <a:schemeClr val="lt1"/>
            </a:solidFill>
          </a:ln>
          <a:effectLst/>
        </c:spPr>
        <c:dLbl>
          <c:idx val="0"/>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fld id="{8BE52036-ADF1-4A40-BF72-0B103254E7DF}" type="CELLRANGE">
                  <a:rPr lang="en-US" sz="1000"/>
                  <a:pPr>
                    <a:defRPr sz="1050"/>
                  </a:pPr>
                  <a:t>[CELLRANGE]</a:t>
                </a:fld>
                <a:endParaRPr lang="en-US" sz="1000"/>
              </a:p>
              <a:p>
                <a:pPr>
                  <a:defRPr sz="1050"/>
                </a:pPr>
                <a:fld id="{70BA0C08-AC1E-461B-B2C5-DDCD7071C06C}" type="VALUE">
                  <a:rPr lang="en-US" sz="1000"/>
                  <a:pPr>
                    <a:defRPr sz="1050"/>
                  </a:pPr>
                  <a:t>[VALUE]</a:t>
                </a:fld>
                <a:endParaRPr lang="en-GB"/>
              </a:p>
            </c:rich>
          </c:tx>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1"/>
        <c:spPr>
          <a:solidFill>
            <a:schemeClr val="accent1"/>
          </a:solidFill>
          <a:ln w="19050">
            <a:solidFill>
              <a:schemeClr val="lt1"/>
            </a:solidFill>
          </a:ln>
          <a:effectLst/>
        </c:spPr>
        <c:dLbl>
          <c:idx val="0"/>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fld id="{188B51DE-E2EE-48A9-A45A-53A16EB06C64}" type="CELLRANGE">
                  <a:rPr lang="en-US" sz="1000"/>
                  <a:pPr>
                    <a:defRPr sz="1050"/>
                  </a:pPr>
                  <a:t>[CELLRANGE]</a:t>
                </a:fld>
                <a:endParaRPr lang="en-US" sz="1000"/>
              </a:p>
              <a:p>
                <a:pPr>
                  <a:defRPr sz="1050"/>
                </a:pPr>
                <a:fld id="{FA4AAA81-EF96-4983-81C9-F9B6B10F0C9B}" type="VALUE">
                  <a:rPr lang="en-US" sz="1000"/>
                  <a:pPr>
                    <a:defRPr sz="1050"/>
                  </a:pPr>
                  <a:t>[VALUE]</a:t>
                </a:fld>
                <a:endParaRPr lang="en-GB"/>
              </a:p>
            </c:rich>
          </c:tx>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2"/>
        <c:spPr>
          <a:solidFill>
            <a:schemeClr val="accent1"/>
          </a:solidFill>
          <a:ln w="19050">
            <a:solidFill>
              <a:schemeClr val="lt1"/>
            </a:solidFill>
          </a:ln>
          <a:effectLst/>
        </c:spPr>
        <c:dLbl>
          <c:idx val="0"/>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fld id="{F541C1E1-FA2B-419D-A231-AB6A8258025E}" type="CELLRANGE">
                  <a:rPr lang="en-US" sz="1000"/>
                  <a:pPr>
                    <a:defRPr sz="1050"/>
                  </a:pPr>
                  <a:t>[CELLRANGE]</a:t>
                </a:fld>
                <a:endParaRPr lang="en-US" sz="1000"/>
              </a:p>
              <a:p>
                <a:pPr>
                  <a:defRPr sz="1050"/>
                </a:pPr>
                <a:fld id="{595B9C39-8DD1-4C75-8E67-6FF7B9C232EE}" type="VALUE">
                  <a:rPr lang="en-US" sz="1000"/>
                  <a:pPr>
                    <a:defRPr sz="1050"/>
                  </a:pPr>
                  <a:t>[VALUE]</a:t>
                </a:fld>
                <a:endParaRPr lang="en-GB"/>
              </a:p>
            </c:rich>
          </c:tx>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3"/>
        <c:spPr>
          <a:solidFill>
            <a:schemeClr val="accent1"/>
          </a:solidFill>
          <a:ln w="19050">
            <a:solidFill>
              <a:schemeClr val="lt1"/>
            </a:solidFill>
          </a:ln>
          <a:effectLst/>
        </c:spPr>
        <c:dLbl>
          <c:idx val="0"/>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fld id="{E857C2F5-61DB-4D88-9C97-33E2A264E0BC}" type="CELLRANGE">
                  <a:rPr lang="en-US" sz="1000"/>
                  <a:pPr>
                    <a:defRPr sz="1050"/>
                  </a:pPr>
                  <a:t>[CELLRANGE]</a:t>
                </a:fld>
                <a:endParaRPr lang="en-US" sz="1000"/>
              </a:p>
              <a:p>
                <a:pPr>
                  <a:defRPr sz="1050"/>
                </a:pPr>
                <a:fld id="{C4A713CF-C326-4300-A45E-E2FF95248437}" type="VALUE">
                  <a:rPr lang="en-US" sz="1000"/>
                  <a:pPr>
                    <a:defRPr sz="1050"/>
                  </a:pPr>
                  <a:t>[VALUE]</a:t>
                </a:fld>
                <a:endParaRPr lang="en-GB"/>
              </a:p>
            </c:rich>
          </c:tx>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4"/>
        <c:spPr>
          <a:solidFill>
            <a:schemeClr val="accent1">
              <a:lumMod val="50000"/>
            </a:schemeClr>
          </a:solidFill>
          <a:ln w="19050">
            <a:solidFill>
              <a:schemeClr val="lt1"/>
            </a:solidFill>
          </a:ln>
          <a:effectLst/>
        </c:spPr>
        <c:dLbl>
          <c:idx val="0"/>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fld id="{B90A3A4C-F99C-4C7A-BD95-0754155EE413}" type="CELLRANGE">
                  <a:rPr lang="en-US" sz="1000"/>
                  <a:pPr>
                    <a:defRPr sz="1050"/>
                  </a:pPr>
                  <a:t>[CELLRANGE]</a:t>
                </a:fld>
                <a:endParaRPr lang="en-US" sz="1000"/>
              </a:p>
              <a:p>
                <a:pPr>
                  <a:defRPr sz="1050"/>
                </a:pPr>
                <a:fld id="{676166A5-143F-48B9-A5BC-3BEECAACA8CD}" type="VALUE">
                  <a:rPr lang="en-US" sz="1000"/>
                  <a:pPr>
                    <a:defRPr sz="1050"/>
                  </a:pPr>
                  <a:t>[VALUE]</a:t>
                </a:fld>
                <a:endParaRPr lang="en-GB"/>
              </a:p>
            </c:rich>
          </c:tx>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91AB0BEC-9649-4251-B21D-6D120F67FB9E}"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883974E6-2C11-4A02-BEEF-3217E5C52ED4}"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2"/>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944869A6-56D5-4D87-9D45-3F152762DA74}"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ADBC6B74-E6DB-4C2C-9FDC-E6E901F9DC15}"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3"/>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CB15AC0D-62B8-413D-9610-2208509DE00F}"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3A943620-00ED-43B7-8A9B-0AB0DE2D4C10}"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4"/>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93135C4F-DAD5-4E29-A86B-2D879733622A}"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F133EBAC-DA60-430D-BFAE-39BE1C781753}"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5"/>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E9FA51B4-C127-45AD-8C7B-BB7864BCD609}"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35A8235D-F186-43CB-83A1-2DAF83AF50A0}"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6"/>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18BBF424-90C5-4BC4-A343-76DC8697CE9D}"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D2DDB41D-1A11-47E2-AD67-F9E8FA9992FF}"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7"/>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31BEA718-ECDD-4296-86B9-D0D8DA6E867E}"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75ABB452-C1DA-4CA1-8A42-CCD9E5995A3D}"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8"/>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8E092A82-E346-4EFE-8721-971B362BAFDA}"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9F8527FD-733E-4ACC-8FD9-1009689353B4}"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9"/>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82ABF271-92A3-485C-B8B5-7AEBFA2A5F36}"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A3DB78F0-2584-40DF-8595-CFAFE395FA45}"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0"/>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3E4B78C5-331E-4A61-9F6E-105BF7251692}"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149FF6A4-6431-4CD2-A8F3-B42B8DEBDAB5}"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1"/>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6EEB0DDC-515E-49D9-A203-70919FA99A36}"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0BFEB027-8B59-4A5C-9AE3-2AE6B30F5FC5}"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2"/>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EFB1C40A-0895-4F2D-A5C0-C902BEC2ADC2}"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C066C0E8-E454-4153-8D3C-9D8D76AC8060}"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3"/>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35ECE0D9-E476-4080-87DC-CFBFD5D7CADC}"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8361DC20-4D40-40E7-B7DF-4EC82EAFD7DD}"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4"/>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E560CE68-C841-4B72-80EF-03ADA016203F}"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6C043F46-860F-4DC9-91FB-FADBB5F17586}"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5"/>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E700FB68-7BCC-42E5-BCAF-34DEE4D15254}"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47DE8F3E-8B2E-4C6A-983F-F591B00955CE}"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6"/>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2A2C6595-0EBA-4A4E-9EBF-596AF70541EF}" type="VALUE">
                  <a:rPr lang="en-US"/>
                  <a:pPr>
                    <a:defRPr sz="900" b="0" i="0" u="none" strike="noStrike" kern="1200" baseline="0">
                      <a:solidFill>
                        <a:sysClr val="windowText" lastClr="000000"/>
                      </a:solidFill>
                      <a:latin typeface="+mn-lt"/>
                      <a:ea typeface="+mn-ea"/>
                      <a:cs typeface="+mn-cs"/>
                    </a:defRPr>
                  </a:pPr>
                  <a:t>[VALUE]</a:t>
                </a:fld>
                <a:endParaRPr lang="en-GB"/>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7"/>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9FFD536A-A249-4296-B43A-39DAE69CF5E9}"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3EC9921A-88B1-4ECF-8FA6-0295C33D704D}"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8"/>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32FDB75F-F7B1-4535-9B57-174EFFFC156E}" type="VALUE">
                  <a:rPr lang="en-US"/>
                  <a:pPr>
                    <a:defRPr sz="900" b="0" i="0" u="none" strike="noStrike" kern="1200" baseline="0">
                      <a:solidFill>
                        <a:sysClr val="windowText" lastClr="000000"/>
                      </a:solidFill>
                      <a:latin typeface="+mn-lt"/>
                      <a:ea typeface="+mn-ea"/>
                      <a:cs typeface="+mn-cs"/>
                    </a:defRPr>
                  </a:pPr>
                  <a:t>[VALUE]</a:t>
                </a:fld>
                <a:endParaRPr lang="en-GB"/>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9"/>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2E143ED1-AF40-405D-A573-3C8C632B3576}"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980DDFEF-0547-42C2-87D6-03A508B01FB3}"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0"/>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762BB501-139E-49C2-B458-0157D7979DA1}"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3339F375-E719-4864-9C75-6FEFC6A99ABC}"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1"/>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4C0B4C7F-90C6-4ECD-9190-195B812AF9CE}"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5345F171-E670-440D-ADA1-761D81199EDB}"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2"/>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9C94FA95-68EE-4FB7-98AD-580CD0032B84}"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5AEC856C-A622-4194-BF10-13639EFA5D6F}"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3"/>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2AD6331E-E94A-4511-95A4-49B2BAACB1E2}"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76A648A8-AE86-41ED-9DF3-5D3540603D92}"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4"/>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16A56784-A7BC-4C58-BFB6-7F9170932491}"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1FA98985-C0D6-4BB9-8389-2018277C37FB}"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5"/>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F0CC52D4-3E98-4F2D-B41A-7B972DF55ACF}"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61E3DCEF-36C7-4F4F-9220-5989E35E7DBE}"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6"/>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E0873EC7-7992-4155-A359-AE499AD348D6}"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24FBCBF5-C7D9-47C5-9B4F-2B768121082E}"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7"/>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9F6E7ED0-91A5-4A28-BD43-A728906EB314}"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0C7DAF2D-0629-4F49-85FC-010E8F22E066}"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8"/>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4F44BA35-F81C-4B1B-A9E2-81FC79459A20}"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8F7305AB-C2B4-47EA-AABC-236D40F91330}"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9"/>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ED00509D-68D4-43D3-97B0-C01A509A92E2}"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E1810EF7-6DAE-438C-84C7-F45AB2014E7E}"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60"/>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7B5CE51D-E062-437C-9219-E99825BF37E2}"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12A027A4-89D4-4536-9E97-8C408E9B2FC2}"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61"/>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9A1EF5AD-C0C5-4E0C-B9BD-29B6936A90B3}"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23C09564-E23F-454B-9541-B688D7A40886}"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62"/>
        <c:dLbl>
          <c:idx val="0"/>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fld id="{6CECF43A-1004-4316-9831-E4F2A8EA13B8}" type="CELLRANGE">
                  <a:rPr lang="en-US"/>
                  <a:pPr>
                    <a:defRPr sz="900" b="0" i="0" u="none" strike="noStrike" kern="1200" baseline="0">
                      <a:solidFill>
                        <a:sysClr val="windowText" lastClr="000000"/>
                      </a:solidFill>
                      <a:latin typeface="+mn-lt"/>
                      <a:ea typeface="+mn-ea"/>
                      <a:cs typeface="+mn-cs"/>
                    </a:defRPr>
                  </a:pPr>
                  <a:t>[CELLRANGE]</a:t>
                </a:fld>
                <a:r>
                  <a:rPr lang="en-US" baseline="0"/>
                  <a:t>
</a:t>
                </a:r>
                <a:fld id="{3CEE96CB-8DF3-44BB-B139-D7DB6D348337}" type="VALUE">
                  <a:rPr lang="en-US" baseline="0"/>
                  <a:pPr>
                    <a:defRPr sz="900" b="0" i="0" u="none"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s>
    <c:plotArea>
      <c:layout/>
      <c:pieChart>
        <c:varyColors val="1"/>
        <c:ser>
          <c:idx val="0"/>
          <c:order val="0"/>
          <c:tx>
            <c:strRef>
              <c:f>'Exploratory Data Aanalysis'!$C$191:$C$195</c:f>
              <c:strCache>
                <c:ptCount val="1"/>
                <c:pt idx="0">
                  <c:v>Sum of Quantity</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C187-4ADE-81A8-9CB42EFE17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87-4ADE-81A8-9CB42EFE17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87-4ADE-81A8-9CB42EFE17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87-4ADE-81A8-9CB42EFE172F}"/>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C187-4ADE-81A8-9CB42EFE172F}"/>
              </c:ext>
            </c:extLst>
          </c:dPt>
          <c:dLbls>
            <c:dLbl>
              <c:idx val="0"/>
              <c:tx>
                <c:rich>
                  <a:bodyPr/>
                  <a:lstStyle/>
                  <a:p>
                    <a:fld id="{8BE52036-ADF1-4A40-BF72-0B103254E7DF}" type="CELLRANGE">
                      <a:rPr lang="en-US" sz="1000"/>
                      <a:pPr/>
                      <a:t>[CELLRANGE]</a:t>
                    </a:fld>
                    <a:endParaRPr lang="en-US" sz="1000"/>
                  </a:p>
                  <a:p>
                    <a:fld id="{70BA0C08-AC1E-461B-B2C5-DDCD7071C06C}" type="VALUE">
                      <a:rPr lang="en-US" sz="1000"/>
                      <a:pPr/>
                      <a:t>[VALUE]</a:t>
                    </a:fld>
                    <a:endParaRPr lang="en-GB"/>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C187-4ADE-81A8-9CB42EFE172F}"/>
                </c:ext>
              </c:extLst>
            </c:dLbl>
            <c:dLbl>
              <c:idx val="1"/>
              <c:tx>
                <c:rich>
                  <a:bodyPr/>
                  <a:lstStyle/>
                  <a:p>
                    <a:fld id="{188B51DE-E2EE-48A9-A45A-53A16EB06C64}" type="CELLRANGE">
                      <a:rPr lang="en-US" sz="1000"/>
                      <a:pPr/>
                      <a:t>[CELLRANGE]</a:t>
                    </a:fld>
                    <a:endParaRPr lang="en-US" sz="1000"/>
                  </a:p>
                  <a:p>
                    <a:fld id="{FA4AAA81-EF96-4983-81C9-F9B6B10F0C9B}" type="VALUE">
                      <a:rPr lang="en-US" sz="1000"/>
                      <a:pPr/>
                      <a:t>[VALUE]</a:t>
                    </a:fld>
                    <a:endParaRPr lang="en-GB"/>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C187-4ADE-81A8-9CB42EFE172F}"/>
                </c:ext>
              </c:extLst>
            </c:dLbl>
            <c:dLbl>
              <c:idx val="2"/>
              <c:tx>
                <c:rich>
                  <a:bodyPr/>
                  <a:lstStyle/>
                  <a:p>
                    <a:fld id="{F541C1E1-FA2B-419D-A231-AB6A8258025E}" type="CELLRANGE">
                      <a:rPr lang="en-US" sz="1000"/>
                      <a:pPr/>
                      <a:t>[CELLRANGE]</a:t>
                    </a:fld>
                    <a:endParaRPr lang="en-US" sz="1000"/>
                  </a:p>
                  <a:p>
                    <a:fld id="{595B9C39-8DD1-4C75-8E67-6FF7B9C232EE}" type="VALUE">
                      <a:rPr lang="en-US" sz="1000"/>
                      <a:pPr/>
                      <a:t>[VALUE]</a:t>
                    </a:fld>
                    <a:endParaRPr lang="en-GB"/>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C187-4ADE-81A8-9CB42EFE172F}"/>
                </c:ext>
              </c:extLst>
            </c:dLbl>
            <c:dLbl>
              <c:idx val="3"/>
              <c:tx>
                <c:rich>
                  <a:bodyPr/>
                  <a:lstStyle/>
                  <a:p>
                    <a:fld id="{E857C2F5-61DB-4D88-9C97-33E2A264E0BC}" type="CELLRANGE">
                      <a:rPr lang="en-US" sz="1000"/>
                      <a:pPr/>
                      <a:t>[CELLRANGE]</a:t>
                    </a:fld>
                    <a:endParaRPr lang="en-US" sz="1000"/>
                  </a:p>
                  <a:p>
                    <a:fld id="{C4A713CF-C326-4300-A45E-E2FF95248437}" type="VALUE">
                      <a:rPr lang="en-US" sz="1000"/>
                      <a:pPr/>
                      <a:t>[VALUE]</a:t>
                    </a:fld>
                    <a:endParaRPr lang="en-GB"/>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C187-4ADE-81A8-9CB42EFE172F}"/>
                </c:ext>
              </c:extLst>
            </c:dLbl>
            <c:dLbl>
              <c:idx val="4"/>
              <c:tx>
                <c:rich>
                  <a:bodyPr/>
                  <a:lstStyle/>
                  <a:p>
                    <a:fld id="{B90A3A4C-F99C-4C7A-BD95-0754155EE413}" type="CELLRANGE">
                      <a:rPr lang="en-US" sz="1000"/>
                      <a:pPr/>
                      <a:t>[CELLRANGE]</a:t>
                    </a:fld>
                    <a:endParaRPr lang="en-US" sz="1000"/>
                  </a:p>
                  <a:p>
                    <a:fld id="{676166A5-143F-48B9-A5BC-3BEECAACA8CD}" type="VALUE">
                      <a:rPr lang="en-US" sz="1000"/>
                      <a:pPr/>
                      <a:t>[VALUE]</a:t>
                    </a:fld>
                    <a:endParaRPr lang="en-GB"/>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C187-4ADE-81A8-9CB42EFE172F}"/>
                </c:ext>
              </c:extLst>
            </c:dLbl>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'Exploratory Data Aanalysis'!$C$191:$C$195</c:f>
              <c:strCache>
                <c:ptCount val="5"/>
                <c:pt idx="0">
                  <c:v>A-D-0.2</c:v>
                </c:pt>
                <c:pt idx="1">
                  <c:v>A-M-0.5</c:v>
                </c:pt>
                <c:pt idx="2">
                  <c:v>A-M-1</c:v>
                </c:pt>
                <c:pt idx="3">
                  <c:v>A-M-2.5</c:v>
                </c:pt>
                <c:pt idx="4">
                  <c:v>R-L-0.2</c:v>
                </c:pt>
              </c:strCache>
            </c:strRef>
          </c:cat>
          <c:val>
            <c:numRef>
              <c:f>'Exploratory Data Aanalysis'!$C$191:$C$195</c:f>
              <c:numCache>
                <c:formatCode>0.00%</c:formatCode>
                <c:ptCount val="5"/>
                <c:pt idx="0">
                  <c:v>0.19795918367346937</c:v>
                </c:pt>
                <c:pt idx="1">
                  <c:v>0.20204081632653062</c:v>
                </c:pt>
                <c:pt idx="2">
                  <c:v>0.19795918367346937</c:v>
                </c:pt>
                <c:pt idx="3">
                  <c:v>0.19795918367346937</c:v>
                </c:pt>
                <c:pt idx="4">
                  <c:v>0.20408163265306123</c:v>
                </c:pt>
              </c:numCache>
            </c:numRef>
          </c:val>
          <c:extLst>
            <c:ext xmlns:c15="http://schemas.microsoft.com/office/drawing/2012/chart" uri="{02D57815-91ED-43cb-92C2-25804820EDAC}">
              <c15:datalabelsRange>
                <c15:f>'Exploratory Data Aanalysis'!$C$191:$C$195</c15:f>
                <c15:dlblRangeCache>
                  <c:ptCount val="5"/>
                  <c:pt idx="0">
                    <c:v>97 cups</c:v>
                  </c:pt>
                  <c:pt idx="1">
                    <c:v>99 cups</c:v>
                  </c:pt>
                  <c:pt idx="2">
                    <c:v>97 cups</c:v>
                  </c:pt>
                  <c:pt idx="3">
                    <c:v>97 cups</c:v>
                  </c:pt>
                  <c:pt idx="4">
                    <c:v>100 cups</c:v>
                  </c:pt>
                </c15:dlblRangeCache>
              </c15:datalabelsRange>
            </c:ext>
            <c:ext xmlns:c16="http://schemas.microsoft.com/office/drawing/2014/chart" uri="{C3380CC4-5D6E-409C-BE32-E72D297353CC}">
              <c16:uniqueId val="{0000000A-C187-4ADE-81A8-9CB42EFE172F}"/>
            </c:ext>
          </c:extLst>
        </c:ser>
        <c:ser>
          <c:idx val="1"/>
          <c:order val="1"/>
          <c:tx>
            <c:strRef>
              <c:f>'Exploratory Data Aanalysis'!$C$191:$C$195</c:f>
              <c:strCache>
                <c:ptCount val="1"/>
                <c:pt idx="0">
                  <c:v>cups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C187-4ADE-81A8-9CB42EFE17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C187-4ADE-81A8-9CB42EFE17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C187-4ADE-81A8-9CB42EFE17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C187-4ADE-81A8-9CB42EFE17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C187-4ADE-81A8-9CB42EFE172F}"/>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Data Aanalysis'!$C$191:$C$195</c:f>
              <c:strCache>
                <c:ptCount val="5"/>
                <c:pt idx="0">
                  <c:v>A-D-0.2</c:v>
                </c:pt>
                <c:pt idx="1">
                  <c:v>A-M-0.5</c:v>
                </c:pt>
                <c:pt idx="2">
                  <c:v>A-M-1</c:v>
                </c:pt>
                <c:pt idx="3">
                  <c:v>A-M-2.5</c:v>
                </c:pt>
                <c:pt idx="4">
                  <c:v>R-L-0.2</c:v>
                </c:pt>
              </c:strCache>
            </c:strRef>
          </c:cat>
          <c:val>
            <c:numRef>
              <c:f>'Exploratory Data Aanalysis'!$C$191:$C$195</c:f>
              <c:numCache>
                <c:formatCode>0\ "cups"</c:formatCode>
                <c:ptCount val="5"/>
                <c:pt idx="0">
                  <c:v>97</c:v>
                </c:pt>
                <c:pt idx="1">
                  <c:v>99</c:v>
                </c:pt>
                <c:pt idx="2">
                  <c:v>97</c:v>
                </c:pt>
                <c:pt idx="3">
                  <c:v>97</c:v>
                </c:pt>
                <c:pt idx="4">
                  <c:v>100</c:v>
                </c:pt>
              </c:numCache>
            </c:numRef>
          </c:val>
          <c:extLst>
            <c:ext xmlns:c16="http://schemas.microsoft.com/office/drawing/2014/chart" uri="{C3380CC4-5D6E-409C-BE32-E72D297353CC}">
              <c16:uniqueId val="{00000015-C187-4ADE-81A8-9CB42EFE172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6076322277897077"/>
          <c:y val="0.31624682208841537"/>
          <c:w val="0.12307516105941303"/>
          <c:h val="0.47255210745715609"/>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Customer that generates the most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radarChart>
        <c:radarStyle val="marker"/>
        <c:varyColors val="0"/>
        <c:ser>
          <c:idx val="0"/>
          <c:order val="0"/>
          <c:tx>
            <c:strRef>
              <c:f>'Exploratory Data Aanalysis'!$E$430</c:f>
              <c:strCache>
                <c:ptCount val="1"/>
                <c:pt idx="0">
                  <c:v>Percentage of sales</c:v>
                </c:pt>
              </c:strCache>
            </c:strRef>
          </c:tx>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1"/>
                </a:solidFill>
              </a:ln>
              <a:effectLst/>
            </c:spPr>
          </c:marker>
          <c:cat>
            <c:strRef>
              <c:f>'Exploratory Data Aanalysis'!$D$431:$D$435</c:f>
              <c:strCache>
                <c:ptCount val="5"/>
                <c:pt idx="0">
                  <c:v>Allis Wilmore</c:v>
                </c:pt>
                <c:pt idx="1">
                  <c:v>Brenn Dundredge</c:v>
                </c:pt>
                <c:pt idx="2">
                  <c:v>Don Flintiff</c:v>
                </c:pt>
                <c:pt idx="3">
                  <c:v>Nealson Cuttler</c:v>
                </c:pt>
                <c:pt idx="4">
                  <c:v>Terri Farra</c:v>
                </c:pt>
              </c:strCache>
            </c:strRef>
          </c:cat>
          <c:val>
            <c:numRef>
              <c:f>'Exploratory Data Aanalysis'!$E$431:$E$435</c:f>
              <c:numCache>
                <c:formatCode>0.0%</c:formatCode>
                <c:ptCount val="5"/>
                <c:pt idx="0">
                  <c:v>0.2152677352995091</c:v>
                </c:pt>
                <c:pt idx="1">
                  <c:v>0.20846148101377546</c:v>
                </c:pt>
                <c:pt idx="2">
                  <c:v>0.18874880338920913</c:v>
                </c:pt>
                <c:pt idx="3">
                  <c:v>0.19123707490613817</c:v>
                </c:pt>
                <c:pt idx="4">
                  <c:v>0.19628490539136814</c:v>
                </c:pt>
              </c:numCache>
            </c:numRef>
          </c:val>
          <c:extLst>
            <c:ext xmlns:c16="http://schemas.microsoft.com/office/drawing/2014/chart" uri="{C3380CC4-5D6E-409C-BE32-E72D297353CC}">
              <c16:uniqueId val="{00000000-FA5B-4056-AF3D-6DA5A3727838}"/>
            </c:ext>
          </c:extLst>
        </c:ser>
        <c:dLbls>
          <c:showLegendKey val="0"/>
          <c:showVal val="0"/>
          <c:showCatName val="0"/>
          <c:showSerName val="0"/>
          <c:showPercent val="0"/>
          <c:showBubbleSize val="0"/>
        </c:dLbls>
        <c:axId val="2034416736"/>
        <c:axId val="2034418176"/>
      </c:radarChart>
      <c:catAx>
        <c:axId val="203441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ysClr val="windowText" lastClr="000000"/>
                </a:solidFill>
                <a:latin typeface="+mn-lt"/>
                <a:ea typeface="+mn-ea"/>
                <a:cs typeface="+mn-cs"/>
              </a:defRPr>
            </a:pPr>
            <a:endParaRPr lang="en-US"/>
          </a:p>
        </c:txPr>
        <c:crossAx val="2034418176"/>
        <c:crosses val="autoZero"/>
        <c:auto val="1"/>
        <c:lblAlgn val="ctr"/>
        <c:lblOffset val="100"/>
        <c:noMultiLvlLbl val="0"/>
      </c:catAx>
      <c:valAx>
        <c:axId val="2034418176"/>
        <c:scaling>
          <c:orientation val="minMax"/>
        </c:scaling>
        <c:delete val="1"/>
        <c:axPos val="l"/>
        <c:majorGridlines>
          <c:spPr>
            <a:ln w="9525" cap="flat" cmpd="sng" algn="ctr">
              <a:solidFill>
                <a:schemeClr val="bg1">
                  <a:lumMod val="50000"/>
                </a:schemeClr>
              </a:solidFill>
              <a:round/>
            </a:ln>
            <a:effectLst/>
          </c:spPr>
        </c:majorGridlines>
        <c:numFmt formatCode="0.0%" sourceLinked="1"/>
        <c:majorTickMark val="none"/>
        <c:minorTickMark val="none"/>
        <c:tickLblPos val="nextTo"/>
        <c:crossAx val="203441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Sales Revenue by Country</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Calibri" panose="020F0502020204030204"/>
            </a:rPr>
            <a:t>Sales Revenue by Country</a:t>
          </a:r>
        </a:p>
      </cx:txPr>
    </cx:title>
    <cx:plotArea>
      <cx:plotAreaRegion>
        <cx:series layoutId="treemap" uniqueId="{56D43418-5295-4415-9331-BD34854C4986}">
          <cx:tx>
            <cx:txData>
              <cx:f>_xlchart.v1.1</cx:f>
              <cx:v>Sales Revenue</cx:v>
            </cx:txData>
          </cx:tx>
          <cx:dataPt idx="0">
            <cx:spPr>
              <a:solidFill>
                <a:srgbClr val="ED7D31">
                  <a:lumMod val="75000"/>
                </a:srgbClr>
              </a:solidFill>
              <a:ln>
                <a:solidFill>
                  <a:srgbClr val="ED7D31">
                    <a:lumMod val="75000"/>
                  </a:srgbClr>
                </a:solidFill>
              </a:ln>
            </cx:spPr>
          </cx:dataPt>
          <cx:dataPt idx="1">
            <cx:spPr>
              <a:solidFill>
                <a:srgbClr val="ED7D31">
                  <a:lumMod val="60000"/>
                  <a:lumOff val="40000"/>
                </a:srgbClr>
              </a:solidFill>
            </cx:spPr>
          </cx:dataPt>
          <cx:dataPt idx="2">
            <cx:spPr>
              <a:solidFill>
                <a:srgbClr val="ED7D31">
                  <a:lumMod val="50000"/>
                </a:srgbClr>
              </a:solidFill>
            </cx:spPr>
          </cx:dataPt>
          <cx:dataLabels pos="inEnd">
            <cx:numFmt formatCode="£#,##0.00" sourceLinked="0"/>
            <cx:txPr>
              <a:bodyPr spcFirstLastPara="1" vertOverflow="ellipsis" horzOverflow="overflow" wrap="square" lIns="0" tIns="0" rIns="0" bIns="0" anchor="ctr" anchorCtr="1"/>
              <a:lstStyle/>
              <a:p>
                <a:pPr algn="ctr" rtl="0">
                  <a:defRPr sz="1050"/>
                </a:pPr>
                <a:endParaRPr lang="en-US" sz="105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The Most expensive coffee blends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0" i="0" u="none" strike="noStrike" baseline="0">
              <a:solidFill>
                <a:sysClr val="windowText" lastClr="000000"/>
              </a:solidFill>
              <a:latin typeface="Calibri" panose="020F0502020204030204"/>
            </a:rPr>
            <a:t>The Most expensive coffee blends</a:t>
          </a:r>
        </a:p>
      </cx:txPr>
    </cx:title>
    <cx:plotArea>
      <cx:plotAreaRegion>
        <cx:series layoutId="funnel" uniqueId="{1778FDCD-0396-48A1-BA93-608D4FB8DEF6}">
          <cx:tx>
            <cx:txData>
              <cx:f>_xlchart.v2.4</cx:f>
              <cx:v>Price</cx:v>
            </cx:txData>
          </cx:tx>
          <cx:dataPt idx="0">
            <cx:spPr>
              <a:solidFill>
                <a:srgbClr val="70AD47">
                  <a:lumMod val="75000"/>
                </a:srgbClr>
              </a:solidFill>
            </cx:spPr>
          </cx:dataPt>
          <cx:dataPt idx="1">
            <cx:spPr>
              <a:solidFill>
                <a:srgbClr val="70AD47">
                  <a:lumMod val="60000"/>
                  <a:lumOff val="40000"/>
                </a:srgbClr>
              </a:solidFill>
            </cx:spPr>
          </cx:dataPt>
          <cx:dataPt idx="2">
            <cx:spPr>
              <a:solidFill>
                <a:srgbClr val="70AD47">
                  <a:lumMod val="40000"/>
                  <a:lumOff val="60000"/>
                </a:srgbClr>
              </a:solidFill>
            </cx:spPr>
          </cx:dataPt>
          <cx:dataPt idx="3">
            <cx:spPr>
              <a:solidFill>
                <a:srgbClr val="70AD47">
                  <a:lumMod val="20000"/>
                  <a:lumOff val="80000"/>
                </a:srgbClr>
              </a:solidFill>
            </cx:spPr>
          </cx:dataPt>
          <cx:dataPt idx="4">
            <cx:spPr>
              <a:solidFill>
                <a:srgbClr val="EAF4E4"/>
              </a:solidFill>
            </cx:spPr>
          </cx:dataPt>
          <cx:dataPt idx="5">
            <cx:spPr>
              <a:solidFill>
                <a:srgbClr val="EAF4E4"/>
              </a:solidFill>
            </cx:spPr>
          </cx:dataPt>
          <cx:dataLabels>
            <cx:txPr>
              <a:bodyPr spcFirstLastPara="1" vertOverflow="ellipsis" horzOverflow="overflow" wrap="square" lIns="0" tIns="0" rIns="0" bIns="0" anchor="ctr" anchorCtr="1"/>
              <a:lstStyle/>
              <a:p>
                <a:pPr algn="ctr" rtl="0">
                  <a:defRPr sz="1100">
                    <a:solidFill>
                      <a:sysClr val="windowText" lastClr="000000"/>
                    </a:solidFill>
                  </a:defRPr>
                </a:pPr>
                <a:endParaRPr lang="en-US" sz="1100" b="0"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0599999987"/>
        <cx:title>
          <cx:tx>
            <cx:txData>
              <cx:v>Coffee Blends</cx:v>
            </cx:txData>
          </cx:tx>
          <cx:txPr>
            <a:bodyPr spcFirstLastPara="1" vertOverflow="ellipsis" horzOverflow="overflow" wrap="square" lIns="0" tIns="0" rIns="0" bIns="0" anchor="ctr" anchorCtr="1"/>
            <a:lstStyle/>
            <a:p>
              <a:pPr algn="ctr" rtl="0">
                <a:defRPr sz="1050">
                  <a:solidFill>
                    <a:sysClr val="windowText" lastClr="000000"/>
                  </a:solidFill>
                </a:defRPr>
              </a:pPr>
              <a:r>
                <a:rPr lang="en-US" sz="1050" b="0" i="0" u="none" strike="noStrike" baseline="0">
                  <a:solidFill>
                    <a:sysClr val="windowText" lastClr="000000"/>
                  </a:solidFill>
                  <a:latin typeface="Calibri" panose="020F0502020204030204"/>
                </a:rPr>
                <a:t>Coffee Blends</a:t>
              </a:r>
            </a:p>
          </cx:txPr>
        </cx:title>
        <cx:tickLabels/>
        <cx:txPr>
          <a:bodyPr spcFirstLastPara="1" vertOverflow="ellipsis" horzOverflow="overflow" wrap="square" lIns="0" tIns="0" rIns="0" bIns="0" anchor="ctr" anchorCtr="1"/>
          <a:lstStyle/>
          <a:p>
            <a:pPr algn="ctr" rtl="0">
              <a:defRPr sz="1000">
                <a:solidFill>
                  <a:sysClr val="windowText" lastClr="000000"/>
                </a:solidFill>
              </a:defRPr>
            </a:pPr>
            <a:endParaRPr lang="en-US" sz="1000" b="0" i="0" u="none" strike="noStrike" baseline="0">
              <a:solidFill>
                <a:sysClr val="windowText" lastClr="000000"/>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jpeg"/><Relationship Id="rId7"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jpeg"/><Relationship Id="rId6" Type="http://schemas.microsoft.com/office/2014/relationships/chartEx" Target="../charts/chartEx1.xml"/><Relationship Id="rId5" Type="http://schemas.openxmlformats.org/officeDocument/2006/relationships/image" Target="../media/image4.jpeg"/><Relationship Id="rId10" Type="http://schemas.openxmlformats.org/officeDocument/2006/relationships/chart" Target="../charts/chart4.xml"/><Relationship Id="rId4" Type="http://schemas.openxmlformats.org/officeDocument/2006/relationships/chart" Target="../charts/chart1.xml"/><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19050</xdr:rowOff>
    </xdr:from>
    <xdr:to>
      <xdr:col>27</xdr:col>
      <xdr:colOff>261938</xdr:colOff>
      <xdr:row>48</xdr:row>
      <xdr:rowOff>152400</xdr:rowOff>
    </xdr:to>
    <xdr:sp macro="" textlink="">
      <xdr:nvSpPr>
        <xdr:cNvPr id="2" name="Rectangle 1">
          <a:extLst>
            <a:ext uri="{FF2B5EF4-FFF2-40B4-BE49-F238E27FC236}">
              <a16:creationId xmlns:a16="http://schemas.microsoft.com/office/drawing/2014/main" id="{972008EF-8FE5-B0B8-EDF4-F9ACB197E902}"/>
            </a:ext>
          </a:extLst>
        </xdr:cNvPr>
        <xdr:cNvSpPr/>
      </xdr:nvSpPr>
      <xdr:spPr>
        <a:xfrm>
          <a:off x="9524" y="19050"/>
          <a:ext cx="16893149" cy="9098056"/>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47624</xdr:rowOff>
    </xdr:from>
    <xdr:to>
      <xdr:col>8</xdr:col>
      <xdr:colOff>371474</xdr:colOff>
      <xdr:row>7</xdr:row>
      <xdr:rowOff>142873</xdr:rowOff>
    </xdr:to>
    <xdr:sp macro="" textlink="">
      <xdr:nvSpPr>
        <xdr:cNvPr id="12" name="Rectangle 11">
          <a:extLst>
            <a:ext uri="{FF2B5EF4-FFF2-40B4-BE49-F238E27FC236}">
              <a16:creationId xmlns:a16="http://schemas.microsoft.com/office/drawing/2014/main" id="{1C8FD265-F929-7D40-5A5E-4AF8A1A71442}"/>
            </a:ext>
          </a:extLst>
        </xdr:cNvPr>
        <xdr:cNvSpPr/>
      </xdr:nvSpPr>
      <xdr:spPr>
        <a:xfrm>
          <a:off x="0" y="47624"/>
          <a:ext cx="5248274" cy="1428749"/>
        </a:xfrm>
        <a:prstGeom prst="rect">
          <a:avLst/>
        </a:prstGeom>
        <a:blipFill>
          <a:blip xmlns:r="http://schemas.openxmlformats.org/officeDocument/2006/relationships" r:embed="rId2"/>
          <a:tile tx="0" ty="0" sx="100000" sy="100000" flip="none" algn="tl"/>
        </a:blipFill>
        <a:ln w="0" cap="rnd"/>
        <a:effectLst>
          <a:outerShdw blurRad="508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23812</xdr:colOff>
      <xdr:row>20</xdr:row>
      <xdr:rowOff>57151</xdr:rowOff>
    </xdr:from>
    <xdr:to>
      <xdr:col>9</xdr:col>
      <xdr:colOff>59530</xdr:colOff>
      <xdr:row>33</xdr:row>
      <xdr:rowOff>66676</xdr:rowOff>
    </xdr:to>
    <xdr:sp macro="" textlink="">
      <xdr:nvSpPr>
        <xdr:cNvPr id="21" name="Rectangle: Rounded Corners 20">
          <a:extLst>
            <a:ext uri="{FF2B5EF4-FFF2-40B4-BE49-F238E27FC236}">
              <a16:creationId xmlns:a16="http://schemas.microsoft.com/office/drawing/2014/main" id="{86AB53CF-6F5B-DDB6-EB67-5D17D9690740}"/>
            </a:ext>
          </a:extLst>
        </xdr:cNvPr>
        <xdr:cNvSpPr/>
      </xdr:nvSpPr>
      <xdr:spPr>
        <a:xfrm>
          <a:off x="23812" y="3792445"/>
          <a:ext cx="5582630" cy="2437466"/>
        </a:xfrm>
        <a:prstGeom prst="roundRect">
          <a:avLst/>
        </a:prstGeom>
        <a:blipFill>
          <a:blip xmlns:r="http://schemas.openxmlformats.org/officeDocument/2006/relationships" r:embed="rId3"/>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211931</xdr:colOff>
      <xdr:row>20</xdr:row>
      <xdr:rowOff>95251</xdr:rowOff>
    </xdr:from>
    <xdr:to>
      <xdr:col>8</xdr:col>
      <xdr:colOff>450056</xdr:colOff>
      <xdr:row>34</xdr:row>
      <xdr:rowOff>19051</xdr:rowOff>
    </xdr:to>
    <xdr:graphicFrame macro="">
      <xdr:nvGraphicFramePr>
        <xdr:cNvPr id="3" name="Chart 2">
          <a:extLst>
            <a:ext uri="{FF2B5EF4-FFF2-40B4-BE49-F238E27FC236}">
              <a16:creationId xmlns:a16="http://schemas.microsoft.com/office/drawing/2014/main" id="{6F3953D4-68EC-4FD5-8E8D-4C3B41E9A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66675</xdr:rowOff>
    </xdr:from>
    <xdr:to>
      <xdr:col>2</xdr:col>
      <xdr:colOff>209550</xdr:colOff>
      <xdr:row>7</xdr:row>
      <xdr:rowOff>60775</xdr:rowOff>
    </xdr:to>
    <xdr:pic>
      <xdr:nvPicPr>
        <xdr:cNvPr id="6" name="Picture 5">
          <a:extLst>
            <a:ext uri="{FF2B5EF4-FFF2-40B4-BE49-F238E27FC236}">
              <a16:creationId xmlns:a16="http://schemas.microsoft.com/office/drawing/2014/main" id="{2D094C56-908B-2F5F-1EAC-4159DAE1FB3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66675"/>
          <a:ext cx="1428750" cy="1327600"/>
        </a:xfrm>
        <a:prstGeom prst="ellipse">
          <a:avLst/>
        </a:prstGeom>
        <a:ln w="63500" cap="rnd">
          <a:solidFill>
            <a:srgbClr val="333333"/>
          </a:solidFill>
        </a:ln>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2</xdr:col>
      <xdr:colOff>171450</xdr:colOff>
      <xdr:row>1</xdr:row>
      <xdr:rowOff>9525</xdr:rowOff>
    </xdr:from>
    <xdr:to>
      <xdr:col>8</xdr:col>
      <xdr:colOff>352425</xdr:colOff>
      <xdr:row>6</xdr:row>
      <xdr:rowOff>114300</xdr:rowOff>
    </xdr:to>
    <xdr:sp macro="" textlink="">
      <xdr:nvSpPr>
        <xdr:cNvPr id="11" name="TextBox 10">
          <a:extLst>
            <a:ext uri="{FF2B5EF4-FFF2-40B4-BE49-F238E27FC236}">
              <a16:creationId xmlns:a16="http://schemas.microsoft.com/office/drawing/2014/main" id="{27D0FC6F-EEEC-53CA-CF9F-EF65E42D0A4D}"/>
            </a:ext>
          </a:extLst>
        </xdr:cNvPr>
        <xdr:cNvSpPr txBox="1"/>
      </xdr:nvSpPr>
      <xdr:spPr>
        <a:xfrm>
          <a:off x="1390650" y="200025"/>
          <a:ext cx="3838575" cy="1057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a:solidFill>
                <a:schemeClr val="bg1"/>
              </a:solidFill>
            </a:rPr>
            <a:t>SALES</a:t>
          </a:r>
          <a:r>
            <a:rPr lang="en-GB" sz="3600" baseline="0">
              <a:solidFill>
                <a:schemeClr val="bg1"/>
              </a:solidFill>
            </a:rPr>
            <a:t> DASHBOARD</a:t>
          </a:r>
          <a:endParaRPr lang="en-GB" sz="3600">
            <a:solidFill>
              <a:schemeClr val="bg1"/>
            </a:solidFill>
          </a:endParaRPr>
        </a:p>
      </xdr:txBody>
    </xdr:sp>
    <xdr:clientData/>
  </xdr:twoCellAnchor>
  <xdr:twoCellAnchor>
    <xdr:from>
      <xdr:col>9</xdr:col>
      <xdr:colOff>19050</xdr:colOff>
      <xdr:row>0</xdr:row>
      <xdr:rowOff>57150</xdr:rowOff>
    </xdr:from>
    <xdr:to>
      <xdr:col>27</xdr:col>
      <xdr:colOff>214313</xdr:colOff>
      <xdr:row>7</xdr:row>
      <xdr:rowOff>171450</xdr:rowOff>
    </xdr:to>
    <xdr:sp macro="" textlink="">
      <xdr:nvSpPr>
        <xdr:cNvPr id="13" name="Rectangle 12">
          <a:extLst>
            <a:ext uri="{FF2B5EF4-FFF2-40B4-BE49-F238E27FC236}">
              <a16:creationId xmlns:a16="http://schemas.microsoft.com/office/drawing/2014/main" id="{BC68ED64-4FC8-4472-AFDC-FC64759D69B6}"/>
            </a:ext>
          </a:extLst>
        </xdr:cNvPr>
        <xdr:cNvSpPr/>
      </xdr:nvSpPr>
      <xdr:spPr>
        <a:xfrm>
          <a:off x="5484019" y="57150"/>
          <a:ext cx="11125200" cy="1447800"/>
        </a:xfrm>
        <a:prstGeom prst="rect">
          <a:avLst/>
        </a:prstGeom>
        <a:blipFill>
          <a:blip xmlns:r="http://schemas.openxmlformats.org/officeDocument/2006/relationships" r:embed="rId2"/>
          <a:tile tx="0" ty="0" sx="100000" sy="100000" flip="none" algn="tl"/>
        </a:blipFill>
        <a:ln w="0" cap="rnd"/>
        <a:effectLst>
          <a:outerShdw blurRad="508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226219</xdr:colOff>
      <xdr:row>1</xdr:row>
      <xdr:rowOff>123825</xdr:rowOff>
    </xdr:from>
    <xdr:to>
      <xdr:col>14</xdr:col>
      <xdr:colOff>83343</xdr:colOff>
      <xdr:row>6</xdr:row>
      <xdr:rowOff>54769</xdr:rowOff>
    </xdr:to>
    <xdr:sp macro="" textlink="'Exploratory Data Aanalysis'!B400">
      <xdr:nvSpPr>
        <xdr:cNvPr id="14" name="TextBox 13">
          <a:extLst>
            <a:ext uri="{FF2B5EF4-FFF2-40B4-BE49-F238E27FC236}">
              <a16:creationId xmlns:a16="http://schemas.microsoft.com/office/drawing/2014/main" id="{46FAC9CC-C463-21D0-70B6-07185955C346}"/>
            </a:ext>
          </a:extLst>
        </xdr:cNvPr>
        <xdr:cNvSpPr txBox="1"/>
      </xdr:nvSpPr>
      <xdr:spPr>
        <a:xfrm>
          <a:off x="6298407" y="314325"/>
          <a:ext cx="2285999" cy="883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chemeClr val="bg1"/>
              </a:solidFill>
              <a:latin typeface="+mn-lt"/>
              <a:cs typeface="Calibri"/>
            </a:rPr>
            <a:t>Total Sales Revenue</a:t>
          </a:r>
        </a:p>
        <a:p>
          <a:pPr algn="ctr"/>
          <a:fld id="{42F2D534-5B00-4A69-A18C-2D36DB6153C8}" type="TxLink">
            <a:rPr lang="en-US" sz="1800" b="0" i="0" u="none" strike="noStrike">
              <a:solidFill>
                <a:schemeClr val="bg1"/>
              </a:solidFill>
              <a:latin typeface="+mn-lt"/>
              <a:cs typeface="Calibri"/>
            </a:rPr>
            <a:pPr algn="ctr"/>
            <a:t>£45,134.26</a:t>
          </a:fld>
          <a:endParaRPr lang="en-GB" sz="1800">
            <a:solidFill>
              <a:schemeClr val="bg1"/>
            </a:solidFill>
            <a:latin typeface="+mn-lt"/>
          </a:endParaRPr>
        </a:p>
      </xdr:txBody>
    </xdr:sp>
    <xdr:clientData/>
  </xdr:twoCellAnchor>
  <xdr:twoCellAnchor>
    <xdr:from>
      <xdr:col>14</xdr:col>
      <xdr:colOff>92869</xdr:colOff>
      <xdr:row>1</xdr:row>
      <xdr:rowOff>133350</xdr:rowOff>
    </xdr:from>
    <xdr:to>
      <xdr:col>17</xdr:col>
      <xdr:colOff>557212</xdr:colOff>
      <xdr:row>6</xdr:row>
      <xdr:rowOff>64294</xdr:rowOff>
    </xdr:to>
    <xdr:sp macro="" textlink="'Exploratory Data Aanalysis'!B369">
      <xdr:nvSpPr>
        <xdr:cNvPr id="16" name="TextBox 15">
          <a:extLst>
            <a:ext uri="{FF2B5EF4-FFF2-40B4-BE49-F238E27FC236}">
              <a16:creationId xmlns:a16="http://schemas.microsoft.com/office/drawing/2014/main" id="{03123BE8-2444-4040-B32F-A4868E4E00AC}"/>
            </a:ext>
          </a:extLst>
        </xdr:cNvPr>
        <xdr:cNvSpPr txBox="1"/>
      </xdr:nvSpPr>
      <xdr:spPr>
        <a:xfrm>
          <a:off x="8593932" y="323850"/>
          <a:ext cx="2285999" cy="883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i="0" u="none" strike="noStrike">
              <a:solidFill>
                <a:schemeClr val="bg1"/>
              </a:solidFill>
              <a:latin typeface="Calibri"/>
              <a:cs typeface="Calibri"/>
            </a:rPr>
            <a:t>Average Size</a:t>
          </a:r>
          <a:r>
            <a:rPr lang="en-US" sz="1600" b="0" i="0" u="none" strike="noStrike" baseline="0">
              <a:solidFill>
                <a:schemeClr val="bg1"/>
              </a:solidFill>
              <a:latin typeface="Calibri"/>
              <a:cs typeface="Calibri"/>
            </a:rPr>
            <a:t> of Cup Ordered</a:t>
          </a:r>
        </a:p>
        <a:p>
          <a:pPr algn="ctr"/>
          <a:fld id="{685734AE-D826-40F1-94F1-A95CBCEFFFBF}" type="TxLink">
            <a:rPr lang="en-US" sz="1600" b="0" i="0" u="none" strike="noStrike">
              <a:solidFill>
                <a:schemeClr val="bg1"/>
              </a:solidFill>
              <a:latin typeface="Calibri"/>
              <a:cs typeface="Calibri"/>
            </a:rPr>
            <a:pPr algn="ctr"/>
            <a:t>1.0Kg</a:t>
          </a:fld>
          <a:endParaRPr lang="en-GB" sz="1600" b="0">
            <a:solidFill>
              <a:schemeClr val="bg1"/>
            </a:solidFill>
          </a:endParaRPr>
        </a:p>
      </xdr:txBody>
    </xdr:sp>
    <xdr:clientData/>
  </xdr:twoCellAnchor>
  <xdr:twoCellAnchor>
    <xdr:from>
      <xdr:col>18</xdr:col>
      <xdr:colOff>197644</xdr:colOff>
      <xdr:row>1</xdr:row>
      <xdr:rowOff>161925</xdr:rowOff>
    </xdr:from>
    <xdr:to>
      <xdr:col>22</xdr:col>
      <xdr:colOff>54768</xdr:colOff>
      <xdr:row>6</xdr:row>
      <xdr:rowOff>92869</xdr:rowOff>
    </xdr:to>
    <xdr:sp macro="" textlink="'Exploratory Data Aanalysis'!B343">
      <xdr:nvSpPr>
        <xdr:cNvPr id="17" name="TextBox 16">
          <a:extLst>
            <a:ext uri="{FF2B5EF4-FFF2-40B4-BE49-F238E27FC236}">
              <a16:creationId xmlns:a16="http://schemas.microsoft.com/office/drawing/2014/main" id="{0E03E363-AE97-4846-BC3A-117EAC50E289}"/>
            </a:ext>
          </a:extLst>
        </xdr:cNvPr>
        <xdr:cNvSpPr txBox="1"/>
      </xdr:nvSpPr>
      <xdr:spPr>
        <a:xfrm>
          <a:off x="11127582" y="352425"/>
          <a:ext cx="2285999" cy="883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i="0" u="none" strike="noStrike">
              <a:solidFill>
                <a:schemeClr val="bg1"/>
              </a:solidFill>
              <a:latin typeface="Calibri"/>
              <a:cs typeface="Calibri"/>
            </a:rPr>
            <a:t>Average Bill</a:t>
          </a:r>
          <a:r>
            <a:rPr lang="en-US" sz="1600" b="0" i="0" u="none" strike="noStrike" baseline="0">
              <a:solidFill>
                <a:schemeClr val="bg1"/>
              </a:solidFill>
              <a:latin typeface="Calibri"/>
              <a:cs typeface="Calibri"/>
            </a:rPr>
            <a:t> Per Order</a:t>
          </a:r>
        </a:p>
        <a:p>
          <a:pPr algn="ctr"/>
          <a:fld id="{66FBA2D0-E465-4E06-9F69-CC183F87D790}" type="TxLink">
            <a:rPr lang="en-US" sz="1600" b="0" i="0" u="none" strike="noStrike">
              <a:solidFill>
                <a:schemeClr val="bg1"/>
              </a:solidFill>
              <a:latin typeface="Calibri"/>
              <a:cs typeface="Calibri"/>
            </a:rPr>
            <a:pPr algn="ctr"/>
            <a:t>£12.91</a:t>
          </a:fld>
          <a:endParaRPr lang="en-GB" sz="1600">
            <a:solidFill>
              <a:schemeClr val="bg1"/>
            </a:solidFill>
          </a:endParaRPr>
        </a:p>
      </xdr:txBody>
    </xdr:sp>
    <xdr:clientData/>
  </xdr:twoCellAnchor>
  <xdr:twoCellAnchor>
    <xdr:from>
      <xdr:col>22</xdr:col>
      <xdr:colOff>130969</xdr:colOff>
      <xdr:row>1</xdr:row>
      <xdr:rowOff>152400</xdr:rowOff>
    </xdr:from>
    <xdr:to>
      <xdr:col>25</xdr:col>
      <xdr:colOff>595312</xdr:colOff>
      <xdr:row>6</xdr:row>
      <xdr:rowOff>83344</xdr:rowOff>
    </xdr:to>
    <xdr:sp macro="" textlink="'Exploratory Data Aanalysis'!C464">
      <xdr:nvSpPr>
        <xdr:cNvPr id="18" name="TextBox 17">
          <a:extLst>
            <a:ext uri="{FF2B5EF4-FFF2-40B4-BE49-F238E27FC236}">
              <a16:creationId xmlns:a16="http://schemas.microsoft.com/office/drawing/2014/main" id="{AB12D929-E4B1-4FE0-BB9A-9A60D5C5AE96}"/>
            </a:ext>
          </a:extLst>
        </xdr:cNvPr>
        <xdr:cNvSpPr txBox="1"/>
      </xdr:nvSpPr>
      <xdr:spPr>
        <a:xfrm>
          <a:off x="13489782" y="342900"/>
          <a:ext cx="2285999" cy="883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i="0" u="none" strike="noStrike">
              <a:solidFill>
                <a:schemeClr val="bg1"/>
              </a:solidFill>
              <a:latin typeface="Calibri"/>
              <a:cs typeface="Calibri"/>
            </a:rPr>
            <a:t>Total Cups Sold</a:t>
          </a:r>
        </a:p>
        <a:p>
          <a:pPr algn="ctr"/>
          <a:fld id="{DAF3FAFC-72FC-454A-ABC8-F3AA2EE6E6B8}" type="TxLink">
            <a:rPr lang="en-US" sz="1600" b="0" i="0" u="none" strike="noStrike">
              <a:solidFill>
                <a:schemeClr val="bg1"/>
              </a:solidFill>
              <a:latin typeface="Calibri"/>
              <a:cs typeface="Calibri"/>
            </a:rPr>
            <a:pPr algn="ctr"/>
            <a:t>3551 cups</a:t>
          </a:fld>
          <a:endParaRPr lang="en-GB" sz="1600">
            <a:solidFill>
              <a:schemeClr val="bg1"/>
            </a:solidFill>
          </a:endParaRPr>
        </a:p>
      </xdr:txBody>
    </xdr:sp>
    <xdr:clientData/>
  </xdr:twoCellAnchor>
  <xdr:twoCellAnchor>
    <xdr:from>
      <xdr:col>9</xdr:col>
      <xdr:colOff>192881</xdr:colOff>
      <xdr:row>20</xdr:row>
      <xdr:rowOff>69057</xdr:rowOff>
    </xdr:from>
    <xdr:to>
      <xdr:col>18</xdr:col>
      <xdr:colOff>250030</xdr:colOff>
      <xdr:row>33</xdr:row>
      <xdr:rowOff>78582</xdr:rowOff>
    </xdr:to>
    <xdr:sp macro="" textlink="">
      <xdr:nvSpPr>
        <xdr:cNvPr id="22" name="Rectangle: Rounded Corners 21">
          <a:extLst>
            <a:ext uri="{FF2B5EF4-FFF2-40B4-BE49-F238E27FC236}">
              <a16:creationId xmlns:a16="http://schemas.microsoft.com/office/drawing/2014/main" id="{44EC571D-D9F8-4A6A-AABD-3804C45CD7F4}"/>
            </a:ext>
          </a:extLst>
        </xdr:cNvPr>
        <xdr:cNvSpPr/>
      </xdr:nvSpPr>
      <xdr:spPr>
        <a:xfrm>
          <a:off x="5739793" y="3804351"/>
          <a:ext cx="5604061" cy="2437466"/>
        </a:xfrm>
        <a:prstGeom prst="roundRect">
          <a:avLst/>
        </a:prstGeom>
        <a:blipFill>
          <a:blip xmlns:r="http://schemas.openxmlformats.org/officeDocument/2006/relationships" r:embed="rId3"/>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364333</xdr:colOff>
      <xdr:row>20</xdr:row>
      <xdr:rowOff>30957</xdr:rowOff>
    </xdr:from>
    <xdr:to>
      <xdr:col>17</xdr:col>
      <xdr:colOff>602457</xdr:colOff>
      <xdr:row>33</xdr:row>
      <xdr:rowOff>59532</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7B53F2BD-27FC-4F6C-9E14-38189B6046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850733" y="3840957"/>
              <a:ext cx="5114924" cy="25050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190498</xdr:colOff>
      <xdr:row>34</xdr:row>
      <xdr:rowOff>23814</xdr:rowOff>
    </xdr:from>
    <xdr:to>
      <xdr:col>18</xdr:col>
      <xdr:colOff>359567</xdr:colOff>
      <xdr:row>46</xdr:row>
      <xdr:rowOff>178595</xdr:rowOff>
    </xdr:to>
    <xdr:sp macro="" textlink="">
      <xdr:nvSpPr>
        <xdr:cNvPr id="24" name="Rectangle: Rounded Corners 23">
          <a:extLst>
            <a:ext uri="{FF2B5EF4-FFF2-40B4-BE49-F238E27FC236}">
              <a16:creationId xmlns:a16="http://schemas.microsoft.com/office/drawing/2014/main" id="{29B9982F-98D4-4C74-983E-624469C9BCB1}"/>
            </a:ext>
          </a:extLst>
        </xdr:cNvPr>
        <xdr:cNvSpPr/>
      </xdr:nvSpPr>
      <xdr:spPr>
        <a:xfrm>
          <a:off x="5737410" y="6373814"/>
          <a:ext cx="5715981" cy="2395957"/>
        </a:xfrm>
        <a:prstGeom prst="roundRect">
          <a:avLst/>
        </a:prstGeom>
        <a:blipFill>
          <a:blip xmlns:r="http://schemas.openxmlformats.org/officeDocument/2006/relationships" r:embed="rId3"/>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314324</xdr:colOff>
      <xdr:row>34</xdr:row>
      <xdr:rowOff>152485</xdr:rowOff>
    </xdr:from>
    <xdr:to>
      <xdr:col>18</xdr:col>
      <xdr:colOff>152399</xdr:colOff>
      <xdr:row>46</xdr:row>
      <xdr:rowOff>54771</xdr:rowOff>
    </xdr:to>
    <xdr:graphicFrame macro="">
      <xdr:nvGraphicFramePr>
        <xdr:cNvPr id="23" name="Chart 22">
          <a:extLst>
            <a:ext uri="{FF2B5EF4-FFF2-40B4-BE49-F238E27FC236}">
              <a16:creationId xmlns:a16="http://schemas.microsoft.com/office/drawing/2014/main" id="{3406C4D9-B875-4FC9-8886-BFF382C61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47625</xdr:colOff>
      <xdr:row>34</xdr:row>
      <xdr:rowOff>22491</xdr:rowOff>
    </xdr:from>
    <xdr:to>
      <xdr:col>9</xdr:col>
      <xdr:colOff>116416</xdr:colOff>
      <xdr:row>46</xdr:row>
      <xdr:rowOff>167483</xdr:rowOff>
    </xdr:to>
    <xdr:sp macro="" textlink="">
      <xdr:nvSpPr>
        <xdr:cNvPr id="26" name="Rectangle: Rounded Corners 25">
          <a:extLst>
            <a:ext uri="{FF2B5EF4-FFF2-40B4-BE49-F238E27FC236}">
              <a16:creationId xmlns:a16="http://schemas.microsoft.com/office/drawing/2014/main" id="{574DE92B-886E-4966-A48F-0192F8FB9021}"/>
            </a:ext>
          </a:extLst>
        </xdr:cNvPr>
        <xdr:cNvSpPr/>
      </xdr:nvSpPr>
      <xdr:spPr>
        <a:xfrm>
          <a:off x="47625" y="6372491"/>
          <a:ext cx="5615703" cy="2386168"/>
        </a:xfrm>
        <a:prstGeom prst="roundRect">
          <a:avLst/>
        </a:prstGeom>
        <a:blipFill>
          <a:blip xmlns:r="http://schemas.openxmlformats.org/officeDocument/2006/relationships" r:embed="rId3"/>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523876</xdr:colOff>
      <xdr:row>34</xdr:row>
      <xdr:rowOff>33075</xdr:rowOff>
    </xdr:from>
    <xdr:to>
      <xdr:col>7</xdr:col>
      <xdr:colOff>534459</xdr:colOff>
      <xdr:row>46</xdr:row>
      <xdr:rowOff>128325</xdr:rowOff>
    </xdr:to>
    <mc:AlternateContent xmlns:mc="http://schemas.openxmlformats.org/markup-compatibility/2006">
      <mc:Choice xmlns:cx2="http://schemas.microsoft.com/office/drawing/2015/10/21/chartex" Requires="cx2">
        <xdr:graphicFrame macro="">
          <xdr:nvGraphicFramePr>
            <xdr:cNvPr id="25" name="Chart 24">
              <a:extLst>
                <a:ext uri="{FF2B5EF4-FFF2-40B4-BE49-F238E27FC236}">
                  <a16:creationId xmlns:a16="http://schemas.microsoft.com/office/drawing/2014/main" id="{17B47769-0FA9-42BB-BC21-9675D6BC73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23876" y="6510075"/>
              <a:ext cx="4277783" cy="23812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297656</xdr:colOff>
      <xdr:row>20</xdr:row>
      <xdr:rowOff>66675</xdr:rowOff>
    </xdr:from>
    <xdr:to>
      <xdr:col>27</xdr:col>
      <xdr:colOff>214313</xdr:colOff>
      <xdr:row>33</xdr:row>
      <xdr:rowOff>76200</xdr:rowOff>
    </xdr:to>
    <xdr:sp macro="" textlink="">
      <xdr:nvSpPr>
        <xdr:cNvPr id="29" name="Rectangle: Rounded Corners 28">
          <a:extLst>
            <a:ext uri="{FF2B5EF4-FFF2-40B4-BE49-F238E27FC236}">
              <a16:creationId xmlns:a16="http://schemas.microsoft.com/office/drawing/2014/main" id="{70A8C81B-3204-4D1A-9E9B-6FFA3344E4CC}"/>
            </a:ext>
          </a:extLst>
        </xdr:cNvPr>
        <xdr:cNvSpPr/>
      </xdr:nvSpPr>
      <xdr:spPr>
        <a:xfrm>
          <a:off x="11391480" y="3801969"/>
          <a:ext cx="5463568" cy="2437466"/>
        </a:xfrm>
        <a:prstGeom prst="roundRect">
          <a:avLst/>
        </a:prstGeom>
        <a:blipFill>
          <a:blip xmlns:r="http://schemas.openxmlformats.org/officeDocument/2006/relationships" r:embed="rId3"/>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547688</xdr:colOff>
      <xdr:row>20</xdr:row>
      <xdr:rowOff>59532</xdr:rowOff>
    </xdr:from>
    <xdr:to>
      <xdr:col>26</xdr:col>
      <xdr:colOff>404813</xdr:colOff>
      <xdr:row>33</xdr:row>
      <xdr:rowOff>11907</xdr:rowOff>
    </xdr:to>
    <xdr:graphicFrame macro="">
      <xdr:nvGraphicFramePr>
        <xdr:cNvPr id="28" name="Chart 27">
          <a:extLst>
            <a:ext uri="{FF2B5EF4-FFF2-40B4-BE49-F238E27FC236}">
              <a16:creationId xmlns:a16="http://schemas.microsoft.com/office/drawing/2014/main" id="{903D37C9-3DED-4EF7-B0B9-F4FEE91FF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381000</xdr:colOff>
      <xdr:row>34</xdr:row>
      <xdr:rowOff>19050</xdr:rowOff>
    </xdr:from>
    <xdr:to>
      <xdr:col>27</xdr:col>
      <xdr:colOff>223837</xdr:colOff>
      <xdr:row>47</xdr:row>
      <xdr:rowOff>28575</xdr:rowOff>
    </xdr:to>
    <xdr:sp macro="" textlink="">
      <xdr:nvSpPr>
        <xdr:cNvPr id="31" name="Rectangle: Rounded Corners 30">
          <a:extLst>
            <a:ext uri="{FF2B5EF4-FFF2-40B4-BE49-F238E27FC236}">
              <a16:creationId xmlns:a16="http://schemas.microsoft.com/office/drawing/2014/main" id="{2665B684-9AF8-44D0-B1F9-BF428F4195DC}"/>
            </a:ext>
          </a:extLst>
        </xdr:cNvPr>
        <xdr:cNvSpPr/>
      </xdr:nvSpPr>
      <xdr:spPr>
        <a:xfrm>
          <a:off x="11474824" y="6369050"/>
          <a:ext cx="5389748" cy="2437466"/>
        </a:xfrm>
        <a:prstGeom prst="roundRect">
          <a:avLst/>
        </a:prstGeom>
        <a:blipFill>
          <a:blip xmlns:r="http://schemas.openxmlformats.org/officeDocument/2006/relationships" r:embed="rId3"/>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104775</xdr:colOff>
      <xdr:row>34</xdr:row>
      <xdr:rowOff>42862</xdr:rowOff>
    </xdr:from>
    <xdr:to>
      <xdr:col>26</xdr:col>
      <xdr:colOff>426243</xdr:colOff>
      <xdr:row>48</xdr:row>
      <xdr:rowOff>119061</xdr:rowOff>
    </xdr:to>
    <xdr:graphicFrame macro="">
      <xdr:nvGraphicFramePr>
        <xdr:cNvPr id="30" name="Chart 29">
          <a:extLst>
            <a:ext uri="{FF2B5EF4-FFF2-40B4-BE49-F238E27FC236}">
              <a16:creationId xmlns:a16="http://schemas.microsoft.com/office/drawing/2014/main" id="{28E7A555-7CA9-4025-A5E5-AA41082AC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0</xdr:col>
      <xdr:colOff>0</xdr:colOff>
      <xdr:row>8</xdr:row>
      <xdr:rowOff>40821</xdr:rowOff>
    </xdr:from>
    <xdr:ext cx="11185070" cy="2204357"/>
    <mc:AlternateContent xmlns:mc="http://schemas.openxmlformats.org/markup-compatibility/2006" xmlns:tsle="http://schemas.microsoft.com/office/drawing/2012/timeslicer">
      <mc:Choice Requires="tsle">
        <xdr:graphicFrame macro="">
          <xdr:nvGraphicFramePr>
            <xdr:cNvPr id="34" name="Order Date">
              <a:extLst>
                <a:ext uri="{FF2B5EF4-FFF2-40B4-BE49-F238E27FC236}">
                  <a16:creationId xmlns:a16="http://schemas.microsoft.com/office/drawing/2014/main" id="{5575ECC2-3ADD-498E-A4A3-07A5DF12F3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564821"/>
              <a:ext cx="11185070" cy="220435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oneCellAnchor>
  <xdr:twoCellAnchor editAs="oneCell">
    <xdr:from>
      <xdr:col>18</xdr:col>
      <xdr:colOff>190500</xdr:colOff>
      <xdr:row>8</xdr:row>
      <xdr:rowOff>41194</xdr:rowOff>
    </xdr:from>
    <xdr:to>
      <xdr:col>27</xdr:col>
      <xdr:colOff>108857</xdr:colOff>
      <xdr:row>13</xdr:row>
      <xdr:rowOff>81643</xdr:rowOff>
    </xdr:to>
    <mc:AlternateContent xmlns:mc="http://schemas.openxmlformats.org/markup-compatibility/2006" xmlns:a14="http://schemas.microsoft.com/office/drawing/2010/main">
      <mc:Choice Requires="a14">
        <xdr:graphicFrame macro="">
          <xdr:nvGraphicFramePr>
            <xdr:cNvPr id="35" name="Roast Type">
              <a:extLst>
                <a:ext uri="{FF2B5EF4-FFF2-40B4-BE49-F238E27FC236}">
                  <a16:creationId xmlns:a16="http://schemas.microsoft.com/office/drawing/2014/main" id="{BF429F49-C72C-4188-9820-A7797691D3F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268808" y="1565194"/>
              <a:ext cx="5457511" cy="992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231321</xdr:colOff>
      <xdr:row>13</xdr:row>
      <xdr:rowOff>114299</xdr:rowOff>
    </xdr:from>
    <xdr:to>
      <xdr:col>22</xdr:col>
      <xdr:colOff>312963</xdr:colOff>
      <xdr:row>20</xdr:row>
      <xdr:rowOff>13607</xdr:rowOff>
    </xdr:to>
    <mc:AlternateContent xmlns:mc="http://schemas.openxmlformats.org/markup-compatibility/2006" xmlns:a14="http://schemas.microsoft.com/office/drawing/2010/main">
      <mc:Choice Requires="a14">
        <xdr:graphicFrame macro="">
          <xdr:nvGraphicFramePr>
            <xdr:cNvPr id="36" name="Size">
              <a:extLst>
                <a:ext uri="{FF2B5EF4-FFF2-40B4-BE49-F238E27FC236}">
                  <a16:creationId xmlns:a16="http://schemas.microsoft.com/office/drawing/2014/main" id="{EF064D47-390A-43C6-A887-9AA7C2BC48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09629" y="2590799"/>
              <a:ext cx="2543488" cy="12328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367394</xdr:colOff>
      <xdr:row>13</xdr:row>
      <xdr:rowOff>114299</xdr:rowOff>
    </xdr:from>
    <xdr:to>
      <xdr:col>27</xdr:col>
      <xdr:colOff>149678</xdr:colOff>
      <xdr:row>19</xdr:row>
      <xdr:rowOff>176893</xdr:rowOff>
    </xdr:to>
    <mc:AlternateContent xmlns:mc="http://schemas.openxmlformats.org/markup-compatibility/2006" xmlns:a14="http://schemas.microsoft.com/office/drawing/2010/main">
      <mc:Choice Requires="a14">
        <xdr:graphicFrame macro="">
          <xdr:nvGraphicFramePr>
            <xdr:cNvPr id="38" name="Loyalty Card">
              <a:extLst>
                <a:ext uri="{FF2B5EF4-FFF2-40B4-BE49-F238E27FC236}">
                  <a16:creationId xmlns:a16="http://schemas.microsoft.com/office/drawing/2014/main" id="{E92FF422-FCA7-4E0A-97A4-8CEAA9C833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07548" y="2590799"/>
              <a:ext cx="2859592" cy="1205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rone Ekhator" refreshedDate="45437.230056018518" createdVersion="8" refreshedVersion="8" minRefreshableVersion="3" recordCount="1000" xr:uid="{FE20CD64-6A82-4C26-B761-69F29DBDE5BA}">
  <cacheSource type="worksheet">
    <worksheetSource ref="A1:R1001" sheet="orders "/>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cacheField>
    <cacheField name="Order Day" numFmtId="0">
      <sharedItems count="7">
        <s v="Thursday"/>
        <s v="Wednesday"/>
        <s v="Friday"/>
        <s v="Monday"/>
        <s v="Saturday"/>
        <s v="Tuesday"/>
        <s v="Sunday"/>
      </sharedItems>
    </cacheField>
    <cacheField name="Order Month" numFmtId="0">
      <sharedItems count="12">
        <s v="September"/>
        <s v="June"/>
        <s v="July"/>
        <s v="August"/>
        <s v="January"/>
        <s v="May"/>
        <s v="March"/>
        <s v="October"/>
        <s v="April"/>
        <s v="December"/>
        <s v="February"/>
        <s v="November"/>
      </sharedItems>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ustomer_Email" numFmtId="0">
      <sharedItems/>
    </cacheField>
    <cacheField name="Country" numFmtId="0">
      <sharedItems count="3">
        <s v="United States"/>
        <s v="Ireland"/>
        <s v="United Kingdom"/>
      </sharedItems>
    </cacheField>
    <cacheField name="City" numFmtId="0">
      <sharedItems/>
    </cacheField>
    <cacheField name="Coffee Type" numFmtId="0">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Profit for the business" numFmtId="167">
      <sharedItems containsSemiMixedTypes="0" containsString="0" containsNumber="1" minValue="0.16109999999999997" maxValue="4.7391499999999995"/>
    </cacheField>
    <cacheField name="Loyalty Card" numFmtId="0">
      <sharedItems count="3">
        <s v="Yes"/>
        <s v="Not Available"/>
        <s v="No"/>
      </sharedItems>
    </cacheField>
  </cacheFields>
  <extLst>
    <ext xmlns:x14="http://schemas.microsoft.com/office/spreadsheetml/2009/9/main" uri="{725AE2AE-9491-48be-B2B4-4EB974FC3084}">
      <x14:pivotCacheDefinition pivotCacheId="1811223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x v="0"/>
    <s v="17670-51384-MA"/>
    <x v="0"/>
    <x v="0"/>
    <x v="0"/>
    <s v="aallner0@lulu.com"/>
    <x v="0"/>
    <s v="Paterson"/>
    <s v="Robusta"/>
    <x v="0"/>
    <x v="0"/>
    <n v="9.9499999999999993"/>
    <n v="19.899999999999999"/>
    <n v="0.59699999999999998"/>
    <x v="0"/>
  </r>
  <r>
    <s v="QEV-37451-860"/>
    <x v="0"/>
    <x v="0"/>
    <x v="0"/>
    <s v="17670-51384-MA"/>
    <x v="1"/>
    <x v="1"/>
    <x v="0"/>
    <s v="aallner0@lulu.com"/>
    <x v="0"/>
    <s v="Paterson"/>
    <s v="Excelsa"/>
    <x v="0"/>
    <x v="1"/>
    <n v="8.25"/>
    <n v="41.25"/>
    <n v="0.90749999999999997"/>
    <x v="1"/>
  </r>
  <r>
    <s v="FAA-43335-268"/>
    <x v="1"/>
    <x v="0"/>
    <x v="1"/>
    <s v="21125-22134-PX"/>
    <x v="2"/>
    <x v="2"/>
    <x v="1"/>
    <s v="jredholes2@tmall.com"/>
    <x v="0"/>
    <s v="San Antonio"/>
    <s v="Arabica"/>
    <x v="1"/>
    <x v="0"/>
    <n v="12.95"/>
    <n v="12.95"/>
    <n v="1.1655"/>
    <x v="0"/>
  </r>
  <r>
    <s v="KAC-83089-793"/>
    <x v="2"/>
    <x v="0"/>
    <x v="2"/>
    <s v="23806-46781-OU"/>
    <x v="3"/>
    <x v="0"/>
    <x v="2"/>
    <s v="Not Available"/>
    <x v="1"/>
    <s v="Cill Airne"/>
    <s v="Excelsa"/>
    <x v="0"/>
    <x v="0"/>
    <n v="13.75"/>
    <n v="27.5"/>
    <n v="1.5125"/>
    <x v="2"/>
  </r>
  <r>
    <s v="KAC-83089-793"/>
    <x v="2"/>
    <x v="0"/>
    <x v="2"/>
    <s v="23806-46781-OU"/>
    <x v="4"/>
    <x v="0"/>
    <x v="2"/>
    <s v="Not Available"/>
    <x v="1"/>
    <s v="Cill Airne"/>
    <s v="Robusta"/>
    <x v="1"/>
    <x v="2"/>
    <n v="27.484999999999996"/>
    <n v="54.969999999999992"/>
    <n v="1.6490999999999998"/>
    <x v="2"/>
  </r>
  <r>
    <s v="CVP-18956-553"/>
    <x v="3"/>
    <x v="1"/>
    <x v="3"/>
    <s v="86561-91660-RB"/>
    <x v="5"/>
    <x v="3"/>
    <x v="3"/>
    <s v="Not Available"/>
    <x v="0"/>
    <s v="Scranton"/>
    <s v="Liberica"/>
    <x v="2"/>
    <x v="0"/>
    <n v="12.95"/>
    <n v="38.849999999999994"/>
    <n v="1.6835"/>
    <x v="2"/>
  </r>
  <r>
    <s v="IPP-31994-879"/>
    <x v="4"/>
    <x v="2"/>
    <x v="4"/>
    <s v="65223-29612-CB"/>
    <x v="6"/>
    <x v="3"/>
    <x v="4"/>
    <s v="slobe6@nifty.com"/>
    <x v="0"/>
    <s v="Dayton"/>
    <s v="Excelsa"/>
    <x v="2"/>
    <x v="1"/>
    <n v="7.29"/>
    <n v="21.87"/>
    <n v="0.80190000000000006"/>
    <x v="0"/>
  </r>
  <r>
    <s v="SNZ-65340-705"/>
    <x v="5"/>
    <x v="2"/>
    <x v="5"/>
    <s v="21134-81676-FR"/>
    <x v="7"/>
    <x v="2"/>
    <x v="5"/>
    <s v="Not Available"/>
    <x v="1"/>
    <s v="Kill"/>
    <s v="Liberica"/>
    <x v="1"/>
    <x v="3"/>
    <n v="4.7549999999999999"/>
    <n v="4.7549999999999999"/>
    <n v="0.61814999999999998"/>
    <x v="0"/>
  </r>
  <r>
    <s v="EZT-46571-659"/>
    <x v="6"/>
    <x v="1"/>
    <x v="4"/>
    <s v="03396-68805-ZC"/>
    <x v="8"/>
    <x v="3"/>
    <x v="6"/>
    <s v="gpetracci8@livejournal.com"/>
    <x v="0"/>
    <s v="Los Angeles"/>
    <s v="Robusta"/>
    <x v="0"/>
    <x v="1"/>
    <n v="5.97"/>
    <n v="17.91"/>
    <n v="0.35819999999999996"/>
    <x v="2"/>
  </r>
  <r>
    <s v="NWQ-70061-912"/>
    <x v="0"/>
    <x v="0"/>
    <x v="0"/>
    <s v="61021-27840-ZN"/>
    <x v="8"/>
    <x v="2"/>
    <x v="7"/>
    <s v="rraven9@ed.gov"/>
    <x v="0"/>
    <s v="Los Angeles"/>
    <s v="Robusta"/>
    <x v="0"/>
    <x v="1"/>
    <n v="5.97"/>
    <n v="5.97"/>
    <n v="0.35819999999999996"/>
    <x v="2"/>
  </r>
  <r>
    <s v="BKK-47233-845"/>
    <x v="7"/>
    <x v="3"/>
    <x v="6"/>
    <s v="76239-90137-UQ"/>
    <x v="9"/>
    <x v="4"/>
    <x v="8"/>
    <s v="fferbera@businesswire.com"/>
    <x v="0"/>
    <s v="San Jose"/>
    <s v="Arabica"/>
    <x v="2"/>
    <x v="0"/>
    <n v="9.9499999999999993"/>
    <n v="39.799999999999997"/>
    <n v="0.89549999999999985"/>
    <x v="2"/>
  </r>
  <r>
    <s v="VQR-01002-970"/>
    <x v="8"/>
    <x v="1"/>
    <x v="7"/>
    <s v="49315-21985-BB"/>
    <x v="10"/>
    <x v="1"/>
    <x v="9"/>
    <s v="dphizackerlyb@utexas.edu"/>
    <x v="0"/>
    <s v="San Jose"/>
    <s v="Excelsa"/>
    <x v="1"/>
    <x v="2"/>
    <n v="34.154999999999994"/>
    <n v="170.77499999999998"/>
    <n v="3.7570499999999996"/>
    <x v="0"/>
  </r>
  <r>
    <s v="SZW-48378-399"/>
    <x v="9"/>
    <x v="4"/>
    <x v="2"/>
    <s v="34136-36674-OM"/>
    <x v="0"/>
    <x v="1"/>
    <x v="10"/>
    <s v="rscholarc@nyu.edu"/>
    <x v="0"/>
    <s v="Richmond"/>
    <s v="Robusta"/>
    <x v="0"/>
    <x v="0"/>
    <n v="9.9499999999999993"/>
    <n v="49.75"/>
    <n v="0.59699999999999998"/>
    <x v="2"/>
  </r>
  <r>
    <s v="ITA-87418-783"/>
    <x v="10"/>
    <x v="2"/>
    <x v="5"/>
    <s v="39396-12890-PE"/>
    <x v="11"/>
    <x v="0"/>
    <x v="11"/>
    <s v="tvanyutind@wix.com"/>
    <x v="0"/>
    <s v="Migrate"/>
    <s v="Robusta"/>
    <x v="2"/>
    <x v="2"/>
    <n v="20.584999999999997"/>
    <n v="41.169999999999995"/>
    <n v="1.2350999999999999"/>
    <x v="2"/>
  </r>
  <r>
    <s v="GNZ-46006-527"/>
    <x v="11"/>
    <x v="5"/>
    <x v="8"/>
    <s v="95875-73336-RG"/>
    <x v="12"/>
    <x v="3"/>
    <x v="12"/>
    <s v="ptrobee@wunderground.com"/>
    <x v="0"/>
    <s v="Saint Louis"/>
    <s v="Liberica"/>
    <x v="2"/>
    <x v="3"/>
    <n v="3.8849999999999998"/>
    <n v="11.654999999999999"/>
    <n v="0.50505"/>
    <x v="0"/>
  </r>
  <r>
    <s v="FYQ-78248-319"/>
    <x v="12"/>
    <x v="5"/>
    <x v="1"/>
    <s v="25473-43727-BY"/>
    <x v="13"/>
    <x v="1"/>
    <x v="13"/>
    <s v="loscroftf@ebay.co.uk"/>
    <x v="0"/>
    <s v="Philadelphia"/>
    <s v="Robusta"/>
    <x v="0"/>
    <x v="2"/>
    <n v="22.884999999999998"/>
    <n v="114.42499999999998"/>
    <n v="1.3730999999999998"/>
    <x v="2"/>
  </r>
  <r>
    <s v="VAU-44387-624"/>
    <x v="13"/>
    <x v="1"/>
    <x v="6"/>
    <s v="99643-51048-IQ"/>
    <x v="14"/>
    <x v="5"/>
    <x v="14"/>
    <s v="malabasterg@hexun.com"/>
    <x v="0"/>
    <s v="Portland"/>
    <s v="Arabica"/>
    <x v="0"/>
    <x v="3"/>
    <n v="3.375"/>
    <n v="20.25"/>
    <n v="0.30374999999999996"/>
    <x v="2"/>
  </r>
  <r>
    <s v="RDW-33155-159"/>
    <x v="14"/>
    <x v="4"/>
    <x v="7"/>
    <s v="62173-15287-CU"/>
    <x v="2"/>
    <x v="5"/>
    <x v="15"/>
    <s v="rbroxuph@jimdo.com"/>
    <x v="0"/>
    <s v="Houston"/>
    <s v="Arabica"/>
    <x v="1"/>
    <x v="0"/>
    <n v="12.95"/>
    <n v="77.699999999999989"/>
    <n v="1.1655"/>
    <x v="2"/>
  </r>
  <r>
    <s v="TDZ-59011-211"/>
    <x v="15"/>
    <x v="0"/>
    <x v="1"/>
    <s v="57611-05522-ST"/>
    <x v="11"/>
    <x v="4"/>
    <x v="16"/>
    <s v="predfordi@ow.ly"/>
    <x v="1"/>
    <s v="Caherconlish"/>
    <s v="Robusta"/>
    <x v="2"/>
    <x v="2"/>
    <n v="20.584999999999997"/>
    <n v="82.339999999999989"/>
    <n v="1.2350999999999999"/>
    <x v="0"/>
  </r>
  <r>
    <s v="IDU-25793-399"/>
    <x v="16"/>
    <x v="2"/>
    <x v="9"/>
    <s v="76664-37050-DT"/>
    <x v="14"/>
    <x v="1"/>
    <x v="17"/>
    <s v="acorradinoj@harvard.edu"/>
    <x v="0"/>
    <s v="New York City"/>
    <s v="Arabica"/>
    <x v="0"/>
    <x v="3"/>
    <n v="3.375"/>
    <n v="16.875"/>
    <n v="0.30374999999999996"/>
    <x v="0"/>
  </r>
  <r>
    <s v="IDU-25793-399"/>
    <x v="16"/>
    <x v="2"/>
    <x v="9"/>
    <s v="76664-37050-DT"/>
    <x v="15"/>
    <x v="4"/>
    <x v="17"/>
    <s v="acorradinoj@harvard.edu"/>
    <x v="0"/>
    <s v="New York City"/>
    <s v="Excelsa"/>
    <x v="2"/>
    <x v="3"/>
    <n v="3.645"/>
    <n v="14.58"/>
    <n v="0.40095000000000003"/>
    <x v="1"/>
  </r>
  <r>
    <s v="NUO-20013-488"/>
    <x v="16"/>
    <x v="2"/>
    <x v="9"/>
    <s v="03090-88267-BQ"/>
    <x v="16"/>
    <x v="5"/>
    <x v="18"/>
    <s v="adavidowskyl@netvibes.com"/>
    <x v="0"/>
    <s v="Grand Rapids"/>
    <s v="Arabica"/>
    <x v="2"/>
    <x v="3"/>
    <n v="2.9849999999999999"/>
    <n v="17.91"/>
    <n v="0.26865"/>
    <x v="2"/>
  </r>
  <r>
    <s v="UQU-65630-479"/>
    <x v="17"/>
    <x v="2"/>
    <x v="4"/>
    <s v="37651-47492-NC"/>
    <x v="13"/>
    <x v="4"/>
    <x v="19"/>
    <s v="aantukm@kickstarter.com"/>
    <x v="0"/>
    <s v="Punta Gorda"/>
    <s v="Robusta"/>
    <x v="0"/>
    <x v="2"/>
    <n v="22.884999999999998"/>
    <n v="91.539999999999992"/>
    <n v="1.3730999999999998"/>
    <x v="0"/>
  </r>
  <r>
    <s v="FEO-11834-332"/>
    <x v="18"/>
    <x v="2"/>
    <x v="10"/>
    <s v="95399-57205-HI"/>
    <x v="16"/>
    <x v="4"/>
    <x v="20"/>
    <s v="ikleinertn@timesonline.co.uk"/>
    <x v="0"/>
    <s v="Vancouver"/>
    <s v="Arabica"/>
    <x v="2"/>
    <x v="3"/>
    <n v="2.9849999999999999"/>
    <n v="11.94"/>
    <n v="0.26865"/>
    <x v="0"/>
  </r>
  <r>
    <s v="TKY-71558-096"/>
    <x v="19"/>
    <x v="1"/>
    <x v="0"/>
    <s v="24010-66714-HW"/>
    <x v="17"/>
    <x v="2"/>
    <x v="21"/>
    <s v="cblofeldo@amazon.co.uk"/>
    <x v="0"/>
    <s v="Englewood"/>
    <s v="Arabica"/>
    <x v="0"/>
    <x v="0"/>
    <n v="11.25"/>
    <n v="11.25"/>
    <n v="1.0125"/>
    <x v="2"/>
  </r>
  <r>
    <s v="OXY-65322-253"/>
    <x v="20"/>
    <x v="4"/>
    <x v="7"/>
    <s v="07591-92789-UA"/>
    <x v="18"/>
    <x v="3"/>
    <x v="22"/>
    <s v="Not Available"/>
    <x v="0"/>
    <s v="Punta Gorda"/>
    <s v="Excelsa"/>
    <x v="0"/>
    <x v="3"/>
    <n v="4.125"/>
    <n v="12.375"/>
    <n v="0.45374999999999999"/>
    <x v="0"/>
  </r>
  <r>
    <s v="EVP-43500-491"/>
    <x v="21"/>
    <x v="1"/>
    <x v="10"/>
    <s v="49231-44455-IC"/>
    <x v="19"/>
    <x v="4"/>
    <x v="23"/>
    <s v="sshalesq@umich.edu"/>
    <x v="0"/>
    <s v="Petaluma"/>
    <s v="Arabica"/>
    <x v="0"/>
    <x v="1"/>
    <n v="6.75"/>
    <n v="27"/>
    <n v="0.60749999999999993"/>
    <x v="0"/>
  </r>
  <r>
    <s v="WAG-26945-689"/>
    <x v="22"/>
    <x v="5"/>
    <x v="7"/>
    <s v="50124-88608-EO"/>
    <x v="14"/>
    <x v="1"/>
    <x v="24"/>
    <s v="vdanneilr@mtv.com"/>
    <x v="1"/>
    <s v="Tralee"/>
    <s v="Arabica"/>
    <x v="0"/>
    <x v="3"/>
    <n v="3.375"/>
    <n v="16.875"/>
    <n v="0.30374999999999996"/>
    <x v="2"/>
  </r>
  <r>
    <s v="CHE-78995-767"/>
    <x v="23"/>
    <x v="5"/>
    <x v="3"/>
    <s v="00888-74814-UZ"/>
    <x v="20"/>
    <x v="3"/>
    <x v="25"/>
    <s v="tnewburys@usda.gov"/>
    <x v="1"/>
    <s v="Clonskeagh"/>
    <s v="Arabica"/>
    <x v="2"/>
    <x v="1"/>
    <n v="5.97"/>
    <n v="17.91"/>
    <n v="0.5373"/>
    <x v="2"/>
  </r>
  <r>
    <s v="RYZ-14633-602"/>
    <x v="21"/>
    <x v="1"/>
    <x v="10"/>
    <s v="14158-30713-OB"/>
    <x v="9"/>
    <x v="4"/>
    <x v="26"/>
    <s v="mcalcuttt@baidu.com"/>
    <x v="1"/>
    <s v="Rathwire"/>
    <s v="Arabica"/>
    <x v="2"/>
    <x v="0"/>
    <n v="9.9499999999999993"/>
    <n v="39.799999999999997"/>
    <n v="0.89549999999999985"/>
    <x v="0"/>
  </r>
  <r>
    <s v="WOQ-36015-429"/>
    <x v="24"/>
    <x v="4"/>
    <x v="0"/>
    <s v="51427-89175-QJ"/>
    <x v="21"/>
    <x v="1"/>
    <x v="27"/>
    <s v="Not Available"/>
    <x v="0"/>
    <s v="Aurora"/>
    <s v="Liberica"/>
    <x v="0"/>
    <x v="3"/>
    <n v="4.3650000000000002"/>
    <n v="21.825000000000003"/>
    <n v="0.56745000000000001"/>
    <x v="2"/>
  </r>
  <r>
    <s v="WOQ-36015-429"/>
    <x v="24"/>
    <x v="4"/>
    <x v="0"/>
    <s v="51427-89175-QJ"/>
    <x v="20"/>
    <x v="5"/>
    <x v="27"/>
    <s v="Not Available"/>
    <x v="0"/>
    <s v="Aurora"/>
    <s v="Arabica"/>
    <x v="2"/>
    <x v="1"/>
    <n v="5.97"/>
    <n v="35.82"/>
    <n v="0.5373"/>
    <x v="1"/>
  </r>
  <r>
    <s v="WOQ-36015-429"/>
    <x v="24"/>
    <x v="4"/>
    <x v="0"/>
    <s v="51427-89175-QJ"/>
    <x v="22"/>
    <x v="5"/>
    <x v="27"/>
    <s v="Not Available"/>
    <x v="0"/>
    <s v="Aurora"/>
    <s v="Liberica"/>
    <x v="0"/>
    <x v="1"/>
    <n v="8.73"/>
    <n v="52.38"/>
    <n v="1.1349"/>
    <x v="1"/>
  </r>
  <r>
    <s v="SCT-60553-454"/>
    <x v="25"/>
    <x v="4"/>
    <x v="2"/>
    <s v="39123-12846-YJ"/>
    <x v="7"/>
    <x v="1"/>
    <x v="28"/>
    <s v="ggatheralx@123-reg.co.uk"/>
    <x v="0"/>
    <s v="Grand Forks"/>
    <s v="Liberica"/>
    <x v="1"/>
    <x v="3"/>
    <n v="4.7549999999999999"/>
    <n v="23.774999999999999"/>
    <n v="0.61814999999999998"/>
    <x v="2"/>
  </r>
  <r>
    <s v="GFK-52063-244"/>
    <x v="26"/>
    <x v="3"/>
    <x v="1"/>
    <s v="44981-99666-XB"/>
    <x v="23"/>
    <x v="5"/>
    <x v="29"/>
    <s v="uwelberryy@ebay.co.uk"/>
    <x v="2"/>
    <s v="Upton"/>
    <s v="Liberica"/>
    <x v="1"/>
    <x v="1"/>
    <n v="9.51"/>
    <n v="57.06"/>
    <n v="1.2363"/>
    <x v="0"/>
  </r>
  <r>
    <s v="AMM-79521-378"/>
    <x v="27"/>
    <x v="5"/>
    <x v="1"/>
    <s v="24825-51803-CQ"/>
    <x v="20"/>
    <x v="5"/>
    <x v="30"/>
    <s v="feilhartz@who.int"/>
    <x v="0"/>
    <s v="Charleston"/>
    <s v="Arabica"/>
    <x v="2"/>
    <x v="1"/>
    <n v="5.97"/>
    <n v="35.82"/>
    <n v="0.5373"/>
    <x v="2"/>
  </r>
  <r>
    <s v="QUQ-90580-772"/>
    <x v="28"/>
    <x v="4"/>
    <x v="10"/>
    <s v="77634-13918-GJ"/>
    <x v="21"/>
    <x v="0"/>
    <x v="31"/>
    <s v="zponting10@altervista.org"/>
    <x v="0"/>
    <s v="Little Rock"/>
    <s v="Liberica"/>
    <x v="0"/>
    <x v="3"/>
    <n v="4.3650000000000002"/>
    <n v="8.73"/>
    <n v="0.56745000000000001"/>
    <x v="2"/>
  </r>
  <r>
    <s v="LGD-24408-274"/>
    <x v="29"/>
    <x v="0"/>
    <x v="8"/>
    <s v="13694-25001-LX"/>
    <x v="23"/>
    <x v="3"/>
    <x v="32"/>
    <s v="sstrase11@booking.com"/>
    <x v="0"/>
    <s v="Denver"/>
    <s v="Liberica"/>
    <x v="1"/>
    <x v="1"/>
    <n v="9.51"/>
    <n v="28.53"/>
    <n v="1.2363"/>
    <x v="2"/>
  </r>
  <r>
    <s v="HCT-95608-959"/>
    <x v="30"/>
    <x v="4"/>
    <x v="8"/>
    <s v="08523-01791-TI"/>
    <x v="13"/>
    <x v="1"/>
    <x v="33"/>
    <s v="dde12@unesco.org"/>
    <x v="0"/>
    <s v="Minneapolis"/>
    <s v="Robusta"/>
    <x v="0"/>
    <x v="2"/>
    <n v="22.884999999999998"/>
    <n v="114.42499999999998"/>
    <n v="1.3730999999999998"/>
    <x v="2"/>
  </r>
  <r>
    <s v="OFX-99147-470"/>
    <x v="31"/>
    <x v="1"/>
    <x v="11"/>
    <s v="49860-68865-AB"/>
    <x v="0"/>
    <x v="5"/>
    <x v="34"/>
    <s v="Not Available"/>
    <x v="0"/>
    <s v="Tucson"/>
    <s v="Robusta"/>
    <x v="0"/>
    <x v="0"/>
    <n v="9.9499999999999993"/>
    <n v="59.699999999999996"/>
    <n v="0.59699999999999998"/>
    <x v="0"/>
  </r>
  <r>
    <s v="LUO-37559-016"/>
    <x v="32"/>
    <x v="3"/>
    <x v="8"/>
    <s v="21240-83132-SP"/>
    <x v="24"/>
    <x v="3"/>
    <x v="35"/>
    <s v="Not Available"/>
    <x v="0"/>
    <s v="New Orleans"/>
    <s v="Liberica"/>
    <x v="0"/>
    <x v="0"/>
    <n v="14.55"/>
    <n v="43.650000000000006"/>
    <n v="1.8915000000000002"/>
    <x v="2"/>
  </r>
  <r>
    <s v="XWC-20610-167"/>
    <x v="33"/>
    <x v="0"/>
    <x v="2"/>
    <s v="08350-81623-TF"/>
    <x v="15"/>
    <x v="0"/>
    <x v="36"/>
    <s v="lyeoland15@pbs.org"/>
    <x v="0"/>
    <s v="Hartford"/>
    <s v="Excelsa"/>
    <x v="2"/>
    <x v="3"/>
    <n v="3.645"/>
    <n v="7.29"/>
    <n v="0.40095000000000003"/>
    <x v="0"/>
  </r>
  <r>
    <s v="GPU-79113-136"/>
    <x v="34"/>
    <x v="1"/>
    <x v="5"/>
    <s v="73284-01385-SJ"/>
    <x v="25"/>
    <x v="3"/>
    <x v="37"/>
    <s v="atolworthy16@toplist.cz"/>
    <x v="0"/>
    <s v="Ogden"/>
    <s v="Robusta"/>
    <x v="2"/>
    <x v="3"/>
    <n v="2.6849999999999996"/>
    <n v="8.0549999999999997"/>
    <n v="0.16109999999999997"/>
    <x v="0"/>
  </r>
  <r>
    <s v="ULR-52653-960"/>
    <x v="35"/>
    <x v="3"/>
    <x v="7"/>
    <s v="04152-34436-IE"/>
    <x v="26"/>
    <x v="0"/>
    <x v="38"/>
    <s v="Not Available"/>
    <x v="0"/>
    <s v="Boston"/>
    <s v="Liberica"/>
    <x v="1"/>
    <x v="2"/>
    <n v="36.454999999999998"/>
    <n v="72.91"/>
    <n v="4.7391499999999995"/>
    <x v="2"/>
  </r>
  <r>
    <s v="HPI-42308-142"/>
    <x v="36"/>
    <x v="4"/>
    <x v="8"/>
    <s v="06631-86965-XP"/>
    <x v="1"/>
    <x v="0"/>
    <x v="39"/>
    <s v="obaudassi18@seesaa.net"/>
    <x v="0"/>
    <s v="Rochester"/>
    <s v="Excelsa"/>
    <x v="0"/>
    <x v="1"/>
    <n v="8.25"/>
    <n v="16.5"/>
    <n v="0.90749999999999997"/>
    <x v="0"/>
  </r>
  <r>
    <s v="XHI-30227-581"/>
    <x v="37"/>
    <x v="3"/>
    <x v="4"/>
    <s v="54619-08558-ZU"/>
    <x v="27"/>
    <x v="5"/>
    <x v="40"/>
    <s v="pkingsbury19@comcast.net"/>
    <x v="0"/>
    <s v="Bronx"/>
    <s v="Liberica"/>
    <x v="2"/>
    <x v="2"/>
    <n v="29.784999999999997"/>
    <n v="178.70999999999998"/>
    <n v="3.8720499999999998"/>
    <x v="2"/>
  </r>
  <r>
    <s v="DJH-05202-380"/>
    <x v="38"/>
    <x v="0"/>
    <x v="11"/>
    <s v="85589-17020-CX"/>
    <x v="28"/>
    <x v="0"/>
    <x v="41"/>
    <s v="Not Available"/>
    <x v="0"/>
    <s v="Birmingham"/>
    <s v="Excelsa"/>
    <x v="0"/>
    <x v="2"/>
    <n v="31.624999999999996"/>
    <n v="63.249999999999993"/>
    <n v="3.4787499999999998"/>
    <x v="0"/>
  </r>
  <r>
    <s v="VMW-26889-781"/>
    <x v="39"/>
    <x v="2"/>
    <x v="1"/>
    <s v="36078-91009-WU"/>
    <x v="29"/>
    <x v="0"/>
    <x v="42"/>
    <s v="acurley1b@hao123.com"/>
    <x v="0"/>
    <s v="San Bernardino"/>
    <s v="Arabica"/>
    <x v="1"/>
    <x v="3"/>
    <n v="3.8849999999999998"/>
    <n v="7.77"/>
    <n v="0.34964999999999996"/>
    <x v="0"/>
  </r>
  <r>
    <s v="DBU-81099-586"/>
    <x v="40"/>
    <x v="2"/>
    <x v="0"/>
    <s v="15770-27099-GX"/>
    <x v="30"/>
    <x v="4"/>
    <x v="43"/>
    <s v="rmcgilvary1c@tamu.edu"/>
    <x v="0"/>
    <s v="Norfolk"/>
    <s v="Arabica"/>
    <x v="2"/>
    <x v="2"/>
    <n v="22.884999999999998"/>
    <n v="91.539999999999992"/>
    <n v="2.0596499999999995"/>
    <x v="2"/>
  </r>
  <r>
    <s v="PQA-54820-810"/>
    <x v="41"/>
    <x v="1"/>
    <x v="3"/>
    <s v="91460-04823-BX"/>
    <x v="2"/>
    <x v="3"/>
    <x v="44"/>
    <s v="ipikett1d@xinhuanet.com"/>
    <x v="0"/>
    <s v="Washington"/>
    <s v="Arabica"/>
    <x v="1"/>
    <x v="0"/>
    <n v="12.95"/>
    <n v="38.849999999999994"/>
    <n v="1.1655"/>
    <x v="2"/>
  </r>
  <r>
    <s v="XKB-41924-202"/>
    <x v="42"/>
    <x v="2"/>
    <x v="3"/>
    <s v="45089-52817-WN"/>
    <x v="31"/>
    <x v="0"/>
    <x v="45"/>
    <s v="ibouldon1e@gizmodo.com"/>
    <x v="0"/>
    <s v="Fort Lauderdale"/>
    <s v="Liberica"/>
    <x v="2"/>
    <x v="1"/>
    <n v="7.77"/>
    <n v="15.54"/>
    <n v="1.0101"/>
    <x v="2"/>
  </r>
  <r>
    <s v="DWZ-69106-473"/>
    <x v="43"/>
    <x v="1"/>
    <x v="5"/>
    <s v="76447-50326-IC"/>
    <x v="26"/>
    <x v="4"/>
    <x v="46"/>
    <s v="kflanders1f@over-blog.com"/>
    <x v="1"/>
    <s v="Crumlin"/>
    <s v="Liberica"/>
    <x v="1"/>
    <x v="2"/>
    <n v="36.454999999999998"/>
    <n v="145.82"/>
    <n v="4.7391499999999995"/>
    <x v="0"/>
  </r>
  <r>
    <s v="YHV-68700-050"/>
    <x v="44"/>
    <x v="1"/>
    <x v="0"/>
    <s v="26333-67911-OL"/>
    <x v="8"/>
    <x v="1"/>
    <x v="47"/>
    <s v="hmattioli1g@webmd.com"/>
    <x v="2"/>
    <s v="Kinloch"/>
    <s v="Robusta"/>
    <x v="0"/>
    <x v="1"/>
    <n v="5.97"/>
    <n v="29.849999999999998"/>
    <n v="0.35819999999999996"/>
    <x v="2"/>
  </r>
  <r>
    <s v="YHV-68700-050"/>
    <x v="44"/>
    <x v="1"/>
    <x v="0"/>
    <s v="26333-67911-OL"/>
    <x v="26"/>
    <x v="0"/>
    <x v="47"/>
    <s v="hmattioli1g@webmd.com"/>
    <x v="2"/>
    <s v="Kinloch"/>
    <s v="Liberica"/>
    <x v="1"/>
    <x v="2"/>
    <n v="36.454999999999998"/>
    <n v="72.91"/>
    <n v="4.7391499999999995"/>
    <x v="1"/>
  </r>
  <r>
    <s v="KRB-88066-642"/>
    <x v="45"/>
    <x v="5"/>
    <x v="6"/>
    <s v="22107-86640-SB"/>
    <x v="24"/>
    <x v="1"/>
    <x v="48"/>
    <s v="agillard1i@issuu.com"/>
    <x v="0"/>
    <s v="Toledo"/>
    <s v="Liberica"/>
    <x v="0"/>
    <x v="0"/>
    <n v="14.55"/>
    <n v="72.75"/>
    <n v="1.8915000000000002"/>
    <x v="2"/>
  </r>
  <r>
    <s v="LQU-08404-173"/>
    <x v="46"/>
    <x v="0"/>
    <x v="9"/>
    <s v="09960-34242-LZ"/>
    <x v="32"/>
    <x v="3"/>
    <x v="49"/>
    <s v="Not Available"/>
    <x v="0"/>
    <s v="Trenton"/>
    <s v="Liberica"/>
    <x v="1"/>
    <x v="0"/>
    <n v="15.85"/>
    <n v="47.55"/>
    <n v="2.0605000000000002"/>
    <x v="2"/>
  </r>
  <r>
    <s v="CWK-60159-881"/>
    <x v="47"/>
    <x v="3"/>
    <x v="4"/>
    <s v="04671-85591-RT"/>
    <x v="15"/>
    <x v="3"/>
    <x v="50"/>
    <s v="tgrizard1k@odnoklassniki.ru"/>
    <x v="0"/>
    <s v="Tampa"/>
    <s v="Excelsa"/>
    <x v="2"/>
    <x v="3"/>
    <n v="3.645"/>
    <n v="10.935"/>
    <n v="0.40095000000000003"/>
    <x v="0"/>
  </r>
  <r>
    <s v="EEG-74197-843"/>
    <x v="48"/>
    <x v="6"/>
    <x v="2"/>
    <s v="25729-68859-UA"/>
    <x v="33"/>
    <x v="4"/>
    <x v="51"/>
    <s v="rrelton1l@stanford.edu"/>
    <x v="0"/>
    <s v="Pensacola"/>
    <s v="Excelsa"/>
    <x v="1"/>
    <x v="0"/>
    <n v="14.85"/>
    <n v="59.4"/>
    <n v="1.6335"/>
    <x v="2"/>
  </r>
  <r>
    <s v="UCZ-59708-525"/>
    <x v="49"/>
    <x v="2"/>
    <x v="6"/>
    <s v="05501-86351-NX"/>
    <x v="27"/>
    <x v="3"/>
    <x v="52"/>
    <s v="Not Available"/>
    <x v="0"/>
    <s v="Zephyrhills"/>
    <s v="Liberica"/>
    <x v="2"/>
    <x v="2"/>
    <n v="29.784999999999997"/>
    <n v="89.35499999999999"/>
    <n v="3.8720499999999998"/>
    <x v="0"/>
  </r>
  <r>
    <s v="HUB-47311-849"/>
    <x v="50"/>
    <x v="5"/>
    <x v="9"/>
    <s v="04521-04300-OK"/>
    <x v="22"/>
    <x v="3"/>
    <x v="53"/>
    <s v="sgilroy1n@eepurl.com"/>
    <x v="0"/>
    <s v="Saint Paul"/>
    <s v="Liberica"/>
    <x v="0"/>
    <x v="1"/>
    <n v="8.73"/>
    <n v="26.19"/>
    <n v="1.1349"/>
    <x v="0"/>
  </r>
  <r>
    <s v="WYM-17686-694"/>
    <x v="51"/>
    <x v="0"/>
    <x v="10"/>
    <s v="58689-55264-VK"/>
    <x v="30"/>
    <x v="1"/>
    <x v="54"/>
    <s v="ccottingham1o@wikipedia.org"/>
    <x v="0"/>
    <s v="Fort Wayne"/>
    <s v="Arabica"/>
    <x v="2"/>
    <x v="2"/>
    <n v="22.884999999999998"/>
    <n v="114.42499999999998"/>
    <n v="2.0596499999999995"/>
    <x v="2"/>
  </r>
  <r>
    <s v="ZYQ-15797-695"/>
    <x v="52"/>
    <x v="3"/>
    <x v="10"/>
    <s v="79436-73011-MM"/>
    <x v="34"/>
    <x v="1"/>
    <x v="55"/>
    <s v="Not Available"/>
    <x v="2"/>
    <s v="Wootton"/>
    <s v="Robusta"/>
    <x v="2"/>
    <x v="1"/>
    <n v="5.3699999999999992"/>
    <n v="26.849999999999994"/>
    <n v="0.32219999999999993"/>
    <x v="0"/>
  </r>
  <r>
    <s v="EEJ-16185-108"/>
    <x v="53"/>
    <x v="4"/>
    <x v="10"/>
    <s v="65552-60476-KY"/>
    <x v="7"/>
    <x v="1"/>
    <x v="56"/>
    <s v="Not Available"/>
    <x v="0"/>
    <s v="Naples"/>
    <s v="Liberica"/>
    <x v="1"/>
    <x v="3"/>
    <n v="4.7549999999999999"/>
    <n v="23.774999999999999"/>
    <n v="0.61814999999999998"/>
    <x v="0"/>
  </r>
  <r>
    <s v="RWR-77888-800"/>
    <x v="54"/>
    <x v="2"/>
    <x v="10"/>
    <s v="69904-02729-YS"/>
    <x v="19"/>
    <x v="2"/>
    <x v="57"/>
    <s v="adykes1r@eventbrite.com"/>
    <x v="0"/>
    <s v="Chicago"/>
    <s v="Arabica"/>
    <x v="0"/>
    <x v="1"/>
    <n v="6.75"/>
    <n v="6.75"/>
    <n v="0.60749999999999993"/>
    <x v="2"/>
  </r>
  <r>
    <s v="LHN-75209-742"/>
    <x v="55"/>
    <x v="3"/>
    <x v="6"/>
    <s v="01433-04270-AX"/>
    <x v="8"/>
    <x v="5"/>
    <x v="58"/>
    <s v="Not Available"/>
    <x v="0"/>
    <s v="Newark"/>
    <s v="Robusta"/>
    <x v="0"/>
    <x v="1"/>
    <n v="5.97"/>
    <n v="35.82"/>
    <n v="0.35819999999999996"/>
    <x v="0"/>
  </r>
  <r>
    <s v="TIR-71396-998"/>
    <x v="56"/>
    <x v="6"/>
    <x v="6"/>
    <s v="14204-14186-LA"/>
    <x v="11"/>
    <x v="4"/>
    <x v="59"/>
    <s v="acockrem1t@engadget.com"/>
    <x v="0"/>
    <s v="Vienna"/>
    <s v="Robusta"/>
    <x v="2"/>
    <x v="2"/>
    <n v="20.584999999999997"/>
    <n v="82.339999999999989"/>
    <n v="1.2350999999999999"/>
    <x v="0"/>
  </r>
  <r>
    <s v="RXF-37618-213"/>
    <x v="57"/>
    <x v="2"/>
    <x v="8"/>
    <s v="32948-34398-HC"/>
    <x v="35"/>
    <x v="2"/>
    <x v="60"/>
    <s v="bumpleby1u@soundcloud.com"/>
    <x v="0"/>
    <s v="Fort Worth"/>
    <s v="Robusta"/>
    <x v="1"/>
    <x v="1"/>
    <n v="7.169999999999999"/>
    <n v="7.169999999999999"/>
    <n v="0.43019999999999992"/>
    <x v="0"/>
  </r>
  <r>
    <s v="ANM-16388-634"/>
    <x v="58"/>
    <x v="2"/>
    <x v="11"/>
    <s v="77343-52608-FF"/>
    <x v="7"/>
    <x v="0"/>
    <x v="61"/>
    <s v="nsaleway1v@dedecms.com"/>
    <x v="0"/>
    <s v="Burbank"/>
    <s v="Liberica"/>
    <x v="1"/>
    <x v="3"/>
    <n v="4.7549999999999999"/>
    <n v="9.51"/>
    <n v="0.61814999999999998"/>
    <x v="2"/>
  </r>
  <r>
    <s v="WYL-29300-070"/>
    <x v="59"/>
    <x v="1"/>
    <x v="7"/>
    <s v="42770-36274-QA"/>
    <x v="36"/>
    <x v="2"/>
    <x v="62"/>
    <s v="hgoulter1w@abc.net.au"/>
    <x v="0"/>
    <s v="Kingsport"/>
    <s v="Robusta"/>
    <x v="0"/>
    <x v="3"/>
    <n v="2.9849999999999999"/>
    <n v="2.9849999999999999"/>
    <n v="0.17909999999999998"/>
    <x v="2"/>
  </r>
  <r>
    <s v="JHW-74554-805"/>
    <x v="60"/>
    <x v="5"/>
    <x v="11"/>
    <s v="14103-58987-ZU"/>
    <x v="0"/>
    <x v="5"/>
    <x v="63"/>
    <s v="grizzello1x@symantec.com"/>
    <x v="2"/>
    <s v="Liverpool"/>
    <s v="Robusta"/>
    <x v="0"/>
    <x v="0"/>
    <n v="9.9499999999999993"/>
    <n v="59.699999999999996"/>
    <n v="0.59699999999999998"/>
    <x v="0"/>
  </r>
  <r>
    <s v="KYS-27063-603"/>
    <x v="61"/>
    <x v="6"/>
    <x v="1"/>
    <s v="69958-32065-SW"/>
    <x v="10"/>
    <x v="4"/>
    <x v="64"/>
    <s v="slist1y@mapquest.com"/>
    <x v="0"/>
    <s v="Columbus"/>
    <s v="Excelsa"/>
    <x v="1"/>
    <x v="2"/>
    <n v="34.154999999999994"/>
    <n v="136.61999999999998"/>
    <n v="3.7570499999999996"/>
    <x v="2"/>
  </r>
  <r>
    <s v="GAZ-58626-277"/>
    <x v="62"/>
    <x v="3"/>
    <x v="4"/>
    <s v="69533-84907-FA"/>
    <x v="7"/>
    <x v="0"/>
    <x v="65"/>
    <s v="sedmondson1z@theguardian.com"/>
    <x v="1"/>
    <s v="Newmarket on Fergus"/>
    <s v="Liberica"/>
    <x v="1"/>
    <x v="3"/>
    <n v="4.7549999999999999"/>
    <n v="9.51"/>
    <n v="0.61814999999999998"/>
    <x v="2"/>
  </r>
  <r>
    <s v="RPJ-37787-335"/>
    <x v="63"/>
    <x v="5"/>
    <x v="7"/>
    <s v="76005-95461-CI"/>
    <x v="37"/>
    <x v="3"/>
    <x v="66"/>
    <s v="Not Available"/>
    <x v="0"/>
    <s v="New Orleans"/>
    <s v="Arabica"/>
    <x v="0"/>
    <x v="2"/>
    <n v="25.874999999999996"/>
    <n v="77.624999999999986"/>
    <n v="2.3287499999999994"/>
    <x v="2"/>
  </r>
  <r>
    <s v="LEF-83057-763"/>
    <x v="64"/>
    <x v="5"/>
    <x v="1"/>
    <s v="15395-90855-VB"/>
    <x v="21"/>
    <x v="1"/>
    <x v="67"/>
    <s v="Not Available"/>
    <x v="0"/>
    <s v="Charlotte"/>
    <s v="Liberica"/>
    <x v="0"/>
    <x v="3"/>
    <n v="4.3650000000000002"/>
    <n v="21.825000000000003"/>
    <n v="0.56745000000000001"/>
    <x v="0"/>
  </r>
  <r>
    <s v="RPW-36123-215"/>
    <x v="65"/>
    <x v="3"/>
    <x v="2"/>
    <s v="80640-45811-LB"/>
    <x v="38"/>
    <x v="0"/>
    <x v="68"/>
    <s v="jrangall22@newsvine.com"/>
    <x v="0"/>
    <s v="Springfield"/>
    <s v="Excelsa"/>
    <x v="1"/>
    <x v="1"/>
    <n v="8.91"/>
    <n v="17.82"/>
    <n v="0.98009999999999997"/>
    <x v="0"/>
  </r>
  <r>
    <s v="WLL-59044-117"/>
    <x v="66"/>
    <x v="2"/>
    <x v="2"/>
    <s v="28476-04082-GR"/>
    <x v="39"/>
    <x v="5"/>
    <x v="69"/>
    <s v="kboorn23@ezinearticles.com"/>
    <x v="1"/>
    <s v="Listowel"/>
    <s v="Robusta"/>
    <x v="2"/>
    <x v="0"/>
    <n v="8.9499999999999993"/>
    <n v="53.699999999999996"/>
    <n v="0.53699999999999992"/>
    <x v="0"/>
  </r>
  <r>
    <s v="AWT-22827-563"/>
    <x v="67"/>
    <x v="4"/>
    <x v="4"/>
    <s v="12018-75670-EU"/>
    <x v="40"/>
    <x v="2"/>
    <x v="70"/>
    <s v="Not Available"/>
    <x v="1"/>
    <s v="Moycullen"/>
    <s v="Robusta"/>
    <x v="1"/>
    <x v="3"/>
    <n v="3.5849999999999995"/>
    <n v="3.5849999999999995"/>
    <n v="0.21509999999999996"/>
    <x v="0"/>
  </r>
  <r>
    <s v="QLM-07145-668"/>
    <x v="68"/>
    <x v="0"/>
    <x v="5"/>
    <s v="86437-17399-FK"/>
    <x v="15"/>
    <x v="0"/>
    <x v="71"/>
    <s v="celgey25@webs.com"/>
    <x v="0"/>
    <s v="Midland"/>
    <s v="Excelsa"/>
    <x v="2"/>
    <x v="3"/>
    <n v="3.645"/>
    <n v="7.29"/>
    <n v="0.40095000000000003"/>
    <x v="2"/>
  </r>
  <r>
    <s v="HVQ-64398-930"/>
    <x v="69"/>
    <x v="3"/>
    <x v="6"/>
    <s v="62979-53167-ML"/>
    <x v="19"/>
    <x v="5"/>
    <x v="72"/>
    <s v="lmizzi26@rakuten.co.jp"/>
    <x v="0"/>
    <s v="Dallas"/>
    <s v="Arabica"/>
    <x v="0"/>
    <x v="1"/>
    <n v="6.75"/>
    <n v="40.5"/>
    <n v="0.60749999999999993"/>
    <x v="0"/>
  </r>
  <r>
    <s v="WRT-40778-247"/>
    <x v="70"/>
    <x v="6"/>
    <x v="6"/>
    <s v="54810-81899-HL"/>
    <x v="41"/>
    <x v="4"/>
    <x v="73"/>
    <s v="cgiacomazzo27@jigsy.com"/>
    <x v="0"/>
    <s v="Dulles"/>
    <s v="Robusta"/>
    <x v="1"/>
    <x v="0"/>
    <n v="11.95"/>
    <n v="47.8"/>
    <n v="0.71699999999999997"/>
    <x v="2"/>
  </r>
  <r>
    <s v="SUB-13006-125"/>
    <x v="71"/>
    <x v="1"/>
    <x v="8"/>
    <s v="26103-41504-IB"/>
    <x v="42"/>
    <x v="1"/>
    <x v="74"/>
    <s v="aarnow28@arizona.edu"/>
    <x v="0"/>
    <s v="Oakland"/>
    <s v="Arabica"/>
    <x v="1"/>
    <x v="1"/>
    <n v="7.77"/>
    <n v="38.849999999999994"/>
    <n v="0.69929999999999992"/>
    <x v="0"/>
  </r>
  <r>
    <s v="CQM-49696-263"/>
    <x v="72"/>
    <x v="2"/>
    <x v="7"/>
    <s v="76534-45229-SG"/>
    <x v="26"/>
    <x v="3"/>
    <x v="75"/>
    <s v="syann29@senate.gov"/>
    <x v="0"/>
    <s v="Colorado Springs"/>
    <s v="Liberica"/>
    <x v="1"/>
    <x v="2"/>
    <n v="36.454999999999998"/>
    <n v="109.36499999999999"/>
    <n v="4.7391499999999995"/>
    <x v="0"/>
  </r>
  <r>
    <s v="KXN-85094-246"/>
    <x v="73"/>
    <x v="2"/>
    <x v="0"/>
    <s v="81744-27332-RR"/>
    <x v="43"/>
    <x v="3"/>
    <x v="76"/>
    <s v="bnaulls2a@tiny.cc"/>
    <x v="1"/>
    <s v="Adare"/>
    <s v="Liberica"/>
    <x v="0"/>
    <x v="2"/>
    <n v="33.464999999999996"/>
    <n v="100.39499999999998"/>
    <n v="4.3504499999999995"/>
    <x v="0"/>
  </r>
  <r>
    <s v="XOQ-12405-419"/>
    <x v="74"/>
    <x v="6"/>
    <x v="8"/>
    <s v="91513-75657-PH"/>
    <x v="11"/>
    <x v="4"/>
    <x v="77"/>
    <s v="Not Available"/>
    <x v="0"/>
    <s v="Buffalo"/>
    <s v="Robusta"/>
    <x v="2"/>
    <x v="2"/>
    <n v="20.584999999999997"/>
    <n v="82.339999999999989"/>
    <n v="1.2350999999999999"/>
    <x v="0"/>
  </r>
  <r>
    <s v="HYF-10254-369"/>
    <x v="75"/>
    <x v="0"/>
    <x v="11"/>
    <s v="30373-66619-CB"/>
    <x v="23"/>
    <x v="2"/>
    <x v="78"/>
    <s v="zsherewood2c@apache.org"/>
    <x v="0"/>
    <s v="Fresno"/>
    <s v="Liberica"/>
    <x v="1"/>
    <x v="1"/>
    <n v="9.51"/>
    <n v="9.51"/>
    <n v="1.2363"/>
    <x v="2"/>
  </r>
  <r>
    <s v="XXJ-47000-307"/>
    <x v="76"/>
    <x v="0"/>
    <x v="2"/>
    <s v="31582-23562-FM"/>
    <x v="44"/>
    <x v="3"/>
    <x v="79"/>
    <s v="jdufaire2d@fc2.com"/>
    <x v="0"/>
    <s v="Fort Worth"/>
    <s v="Arabica"/>
    <x v="1"/>
    <x v="2"/>
    <n v="29.784999999999997"/>
    <n v="89.35499999999999"/>
    <n v="2.6806499999999995"/>
    <x v="2"/>
  </r>
  <r>
    <s v="XXJ-47000-307"/>
    <x v="76"/>
    <x v="0"/>
    <x v="2"/>
    <s v="31582-23562-FM"/>
    <x v="16"/>
    <x v="4"/>
    <x v="79"/>
    <s v="jdufaire2d@fc2.com"/>
    <x v="0"/>
    <s v="Fort Worth"/>
    <s v="Arabica"/>
    <x v="2"/>
    <x v="3"/>
    <n v="2.9849999999999999"/>
    <n v="11.94"/>
    <n v="0.26865"/>
    <x v="1"/>
  </r>
  <r>
    <s v="ZDK-82166-357"/>
    <x v="77"/>
    <x v="4"/>
    <x v="8"/>
    <s v="81431-12577-VD"/>
    <x v="17"/>
    <x v="3"/>
    <x v="80"/>
    <s v="bkeaveney2f@netlog.com"/>
    <x v="0"/>
    <s v="Beaumont"/>
    <s v="Arabica"/>
    <x v="0"/>
    <x v="0"/>
    <n v="11.25"/>
    <n v="33.75"/>
    <n v="1.0125"/>
    <x v="2"/>
  </r>
  <r>
    <s v="IHN-19982-362"/>
    <x v="78"/>
    <x v="3"/>
    <x v="6"/>
    <s v="68894-91205-MP"/>
    <x v="41"/>
    <x v="3"/>
    <x v="81"/>
    <s v="egrise2g@cargocollective.com"/>
    <x v="0"/>
    <s v="Reno"/>
    <s v="Robusta"/>
    <x v="1"/>
    <x v="0"/>
    <n v="11.95"/>
    <n v="35.849999999999994"/>
    <n v="0.71699999999999997"/>
    <x v="2"/>
  </r>
  <r>
    <s v="VMT-10030-889"/>
    <x v="79"/>
    <x v="1"/>
    <x v="9"/>
    <s v="87602-55754-VN"/>
    <x v="2"/>
    <x v="5"/>
    <x v="82"/>
    <s v="tgottelier2h@vistaprint.com"/>
    <x v="0"/>
    <s v="Kansas City"/>
    <s v="Arabica"/>
    <x v="1"/>
    <x v="0"/>
    <n v="12.95"/>
    <n v="77.699999999999989"/>
    <n v="1.1655"/>
    <x v="2"/>
  </r>
  <r>
    <s v="NHL-11063-100"/>
    <x v="80"/>
    <x v="1"/>
    <x v="5"/>
    <s v="39181-35745-WH"/>
    <x v="2"/>
    <x v="4"/>
    <x v="83"/>
    <s v="Not Available"/>
    <x v="1"/>
    <s v="Crumlin"/>
    <s v="Arabica"/>
    <x v="1"/>
    <x v="0"/>
    <n v="12.95"/>
    <n v="51.8"/>
    <n v="1.1655"/>
    <x v="0"/>
  </r>
  <r>
    <s v="ROV-87448-086"/>
    <x v="81"/>
    <x v="3"/>
    <x v="11"/>
    <s v="30381-64762-NG"/>
    <x v="37"/>
    <x v="4"/>
    <x v="84"/>
    <s v="agreenhead2j@dailymail.co.uk"/>
    <x v="0"/>
    <s v="Corona"/>
    <s v="Arabica"/>
    <x v="0"/>
    <x v="2"/>
    <n v="25.874999999999996"/>
    <n v="103.49999999999999"/>
    <n v="2.3287499999999994"/>
    <x v="2"/>
  </r>
  <r>
    <s v="DGY-35773-612"/>
    <x v="82"/>
    <x v="4"/>
    <x v="2"/>
    <s v="17503-27693-ZH"/>
    <x v="33"/>
    <x v="3"/>
    <x v="85"/>
    <s v="Not Available"/>
    <x v="0"/>
    <s v="Austin"/>
    <s v="Excelsa"/>
    <x v="1"/>
    <x v="0"/>
    <n v="14.85"/>
    <n v="44.55"/>
    <n v="1.6335"/>
    <x v="0"/>
  </r>
  <r>
    <s v="YWH-50638-556"/>
    <x v="83"/>
    <x v="0"/>
    <x v="6"/>
    <s v="89442-35633-HJ"/>
    <x v="38"/>
    <x v="4"/>
    <x v="86"/>
    <s v="elangcaster2l@spotify.com"/>
    <x v="2"/>
    <s v="Normanton"/>
    <s v="Excelsa"/>
    <x v="1"/>
    <x v="1"/>
    <n v="8.91"/>
    <n v="35.64"/>
    <n v="0.98009999999999997"/>
    <x v="0"/>
  </r>
  <r>
    <s v="ISL-11200-600"/>
    <x v="84"/>
    <x v="0"/>
    <x v="2"/>
    <s v="13654-85265-IL"/>
    <x v="16"/>
    <x v="5"/>
    <x v="87"/>
    <s v="Not Available"/>
    <x v="1"/>
    <s v="Charlesland"/>
    <s v="Arabica"/>
    <x v="2"/>
    <x v="3"/>
    <n v="2.9849999999999999"/>
    <n v="17.91"/>
    <n v="0.26865"/>
    <x v="0"/>
  </r>
  <r>
    <s v="LBZ-75997-047"/>
    <x v="85"/>
    <x v="5"/>
    <x v="9"/>
    <s v="40946-22090-FP"/>
    <x v="37"/>
    <x v="5"/>
    <x v="88"/>
    <s v="nmagauran2n@51.la"/>
    <x v="0"/>
    <s v="Fresno"/>
    <s v="Arabica"/>
    <x v="0"/>
    <x v="2"/>
    <n v="25.874999999999996"/>
    <n v="155.24999999999997"/>
    <n v="2.3287499999999994"/>
    <x v="2"/>
  </r>
  <r>
    <s v="EUH-08089-954"/>
    <x v="86"/>
    <x v="6"/>
    <x v="9"/>
    <s v="29050-93691-TS"/>
    <x v="16"/>
    <x v="0"/>
    <x v="89"/>
    <s v="vkirdsch2o@google.fr"/>
    <x v="0"/>
    <s v="Saint Louis"/>
    <s v="Arabica"/>
    <x v="2"/>
    <x v="3"/>
    <n v="2.9849999999999999"/>
    <n v="5.97"/>
    <n v="0.26865"/>
    <x v="2"/>
  </r>
  <r>
    <s v="BLD-12227-251"/>
    <x v="87"/>
    <x v="0"/>
    <x v="6"/>
    <s v="64395-74865-WF"/>
    <x v="19"/>
    <x v="0"/>
    <x v="90"/>
    <s v="iwhapple2p@com.com"/>
    <x v="0"/>
    <s v="Fresno"/>
    <s v="Arabica"/>
    <x v="0"/>
    <x v="1"/>
    <n v="6.75"/>
    <n v="13.5"/>
    <n v="0.60749999999999993"/>
    <x v="2"/>
  </r>
  <r>
    <s v="OPY-30711-853"/>
    <x v="25"/>
    <x v="4"/>
    <x v="2"/>
    <s v="81861-66046-SU"/>
    <x v="16"/>
    <x v="2"/>
    <x v="91"/>
    <s v="Not Available"/>
    <x v="1"/>
    <s v="Confey"/>
    <s v="Arabica"/>
    <x v="2"/>
    <x v="3"/>
    <n v="2.9849999999999999"/>
    <n v="2.9849999999999999"/>
    <n v="0.26865"/>
    <x v="2"/>
  </r>
  <r>
    <s v="DBC-44122-300"/>
    <x v="88"/>
    <x v="1"/>
    <x v="11"/>
    <s v="13366-78506-KP"/>
    <x v="21"/>
    <x v="3"/>
    <x v="92"/>
    <s v="Not Available"/>
    <x v="0"/>
    <s v="Columbus"/>
    <s v="Liberica"/>
    <x v="0"/>
    <x v="3"/>
    <n v="4.3650000000000002"/>
    <n v="13.095000000000001"/>
    <n v="0.56745000000000001"/>
    <x v="0"/>
  </r>
  <r>
    <s v="FJQ-60035-234"/>
    <x v="89"/>
    <x v="3"/>
    <x v="8"/>
    <s v="08847-29858-HN"/>
    <x v="29"/>
    <x v="0"/>
    <x v="93"/>
    <s v="Not Available"/>
    <x v="0"/>
    <s v="Stockton"/>
    <s v="Arabica"/>
    <x v="1"/>
    <x v="3"/>
    <n v="3.8849999999999998"/>
    <n v="7.77"/>
    <n v="0.34964999999999996"/>
    <x v="0"/>
  </r>
  <r>
    <s v="HSF-66926-425"/>
    <x v="90"/>
    <x v="6"/>
    <x v="6"/>
    <s v="00539-42510-RY"/>
    <x v="27"/>
    <x v="1"/>
    <x v="94"/>
    <s v="nyoules2t@reference.com"/>
    <x v="1"/>
    <s v="Edgeworthstown"/>
    <s v="Liberica"/>
    <x v="2"/>
    <x v="2"/>
    <n v="29.784999999999997"/>
    <n v="148.92499999999998"/>
    <n v="3.8720499999999998"/>
    <x v="0"/>
  </r>
  <r>
    <s v="LQG-41416-375"/>
    <x v="91"/>
    <x v="5"/>
    <x v="7"/>
    <s v="45190-08727-NV"/>
    <x v="5"/>
    <x v="3"/>
    <x v="95"/>
    <s v="daizikovitz2u@answers.com"/>
    <x v="1"/>
    <s v="Leixlip"/>
    <s v="Liberica"/>
    <x v="2"/>
    <x v="0"/>
    <n v="12.95"/>
    <n v="38.849999999999994"/>
    <n v="1.6835"/>
    <x v="0"/>
  </r>
  <r>
    <s v="VZO-97265-841"/>
    <x v="92"/>
    <x v="2"/>
    <x v="2"/>
    <s v="87049-37901-FU"/>
    <x v="36"/>
    <x v="4"/>
    <x v="96"/>
    <s v="brevel2v@fastcompany.com"/>
    <x v="0"/>
    <s v="Rochester"/>
    <s v="Robusta"/>
    <x v="0"/>
    <x v="3"/>
    <n v="2.9849999999999999"/>
    <n v="11.94"/>
    <n v="0.17909999999999998"/>
    <x v="2"/>
  </r>
  <r>
    <s v="MOR-12987-399"/>
    <x v="93"/>
    <x v="4"/>
    <x v="3"/>
    <s v="34015-31593-JC"/>
    <x v="24"/>
    <x v="5"/>
    <x v="97"/>
    <s v="epriddis2w@nationalgeographic.com"/>
    <x v="0"/>
    <s v="Tuscaloosa"/>
    <s v="Liberica"/>
    <x v="0"/>
    <x v="0"/>
    <n v="14.55"/>
    <n v="87.300000000000011"/>
    <n v="1.8915000000000002"/>
    <x v="2"/>
  </r>
  <r>
    <s v="UOA-23786-489"/>
    <x v="94"/>
    <x v="6"/>
    <x v="5"/>
    <s v="90305-50099-SV"/>
    <x v="19"/>
    <x v="5"/>
    <x v="98"/>
    <s v="qveel2x@jugem.jp"/>
    <x v="0"/>
    <s v="Houston"/>
    <s v="Arabica"/>
    <x v="0"/>
    <x v="1"/>
    <n v="6.75"/>
    <n v="40.5"/>
    <n v="0.60749999999999993"/>
    <x v="0"/>
  </r>
  <r>
    <s v="AJL-52941-018"/>
    <x v="95"/>
    <x v="5"/>
    <x v="5"/>
    <s v="55871-61935-MF"/>
    <x v="45"/>
    <x v="0"/>
    <x v="99"/>
    <s v="lconyers2y@twitter.com"/>
    <x v="0"/>
    <s v="El Paso"/>
    <s v="Excelsa"/>
    <x v="2"/>
    <x v="0"/>
    <n v="12.15"/>
    <n v="24.3"/>
    <n v="1.3365"/>
    <x v="2"/>
  </r>
  <r>
    <s v="XSZ-84273-421"/>
    <x v="96"/>
    <x v="6"/>
    <x v="8"/>
    <s v="15405-60469-TM"/>
    <x v="8"/>
    <x v="3"/>
    <x v="100"/>
    <s v="pwye2z@dagondesign.com"/>
    <x v="0"/>
    <s v="Colorado Springs"/>
    <s v="Robusta"/>
    <x v="0"/>
    <x v="1"/>
    <n v="5.97"/>
    <n v="17.91"/>
    <n v="0.35819999999999996"/>
    <x v="0"/>
  </r>
  <r>
    <s v="NUN-48214-216"/>
    <x v="97"/>
    <x v="1"/>
    <x v="2"/>
    <s v="06953-94794-FB"/>
    <x v="19"/>
    <x v="4"/>
    <x v="101"/>
    <s v="Not Available"/>
    <x v="0"/>
    <s v="Fort Wayne"/>
    <s v="Arabica"/>
    <x v="0"/>
    <x v="1"/>
    <n v="6.75"/>
    <n v="27"/>
    <n v="0.60749999999999993"/>
    <x v="2"/>
  </r>
  <r>
    <s v="AKV-93064-769"/>
    <x v="98"/>
    <x v="0"/>
    <x v="9"/>
    <s v="22305-40299-CY"/>
    <x v="31"/>
    <x v="2"/>
    <x v="102"/>
    <s v="tsheryn31@mtv.com"/>
    <x v="0"/>
    <s v="Port Washington"/>
    <s v="Liberica"/>
    <x v="2"/>
    <x v="1"/>
    <n v="7.77"/>
    <n v="7.77"/>
    <n v="1.0101"/>
    <x v="0"/>
  </r>
  <r>
    <s v="BRB-40903-533"/>
    <x v="99"/>
    <x v="1"/>
    <x v="1"/>
    <s v="09020-56774-GU"/>
    <x v="46"/>
    <x v="3"/>
    <x v="103"/>
    <s v="mredgrave32@cargocollective.com"/>
    <x v="0"/>
    <s v="Springfield"/>
    <s v="Excelsa"/>
    <x v="1"/>
    <x v="3"/>
    <n v="4.4550000000000001"/>
    <n v="13.365"/>
    <n v="0.49004999999999999"/>
    <x v="0"/>
  </r>
  <r>
    <s v="GPR-19973-483"/>
    <x v="100"/>
    <x v="1"/>
    <x v="1"/>
    <s v="92926-08470-YS"/>
    <x v="34"/>
    <x v="1"/>
    <x v="104"/>
    <s v="bfominov33@yale.edu"/>
    <x v="0"/>
    <s v="Pensacola"/>
    <s v="Robusta"/>
    <x v="2"/>
    <x v="1"/>
    <n v="5.3699999999999992"/>
    <n v="26.849999999999994"/>
    <n v="0.32219999999999993"/>
    <x v="2"/>
  </r>
  <r>
    <s v="XIY-43041-882"/>
    <x v="101"/>
    <x v="5"/>
    <x v="7"/>
    <s v="07250-63194-JO"/>
    <x v="17"/>
    <x v="2"/>
    <x v="105"/>
    <s v="scritchlow34@un.org"/>
    <x v="0"/>
    <s v="Richmond"/>
    <s v="Arabica"/>
    <x v="0"/>
    <x v="0"/>
    <n v="11.25"/>
    <n v="11.25"/>
    <n v="1.0125"/>
    <x v="2"/>
  </r>
  <r>
    <s v="YGY-98425-969"/>
    <x v="102"/>
    <x v="3"/>
    <x v="8"/>
    <s v="63787-96257-TQ"/>
    <x v="24"/>
    <x v="2"/>
    <x v="106"/>
    <s v="msteptow35@earthlink.net"/>
    <x v="1"/>
    <s v="Cherryville"/>
    <s v="Liberica"/>
    <x v="0"/>
    <x v="0"/>
    <n v="14.55"/>
    <n v="14.55"/>
    <n v="1.8915000000000002"/>
    <x v="2"/>
  </r>
  <r>
    <s v="MSB-08397-648"/>
    <x v="103"/>
    <x v="1"/>
    <x v="6"/>
    <s v="49530-25460-RW"/>
    <x v="40"/>
    <x v="4"/>
    <x v="107"/>
    <s v="Not Available"/>
    <x v="0"/>
    <s v="Huntington"/>
    <s v="Robusta"/>
    <x v="1"/>
    <x v="3"/>
    <n v="3.5849999999999995"/>
    <n v="14.339999999999998"/>
    <n v="0.21509999999999996"/>
    <x v="2"/>
  </r>
  <r>
    <s v="WDR-06028-345"/>
    <x v="104"/>
    <x v="2"/>
    <x v="3"/>
    <s v="66508-21373-OQ"/>
    <x v="32"/>
    <x v="2"/>
    <x v="108"/>
    <s v="imulliner37@pinterest.com"/>
    <x v="2"/>
    <s v="Birmingham"/>
    <s v="Liberica"/>
    <x v="1"/>
    <x v="0"/>
    <n v="15.85"/>
    <n v="15.85"/>
    <n v="2.0605000000000002"/>
    <x v="2"/>
  </r>
  <r>
    <s v="MXM-42948-061"/>
    <x v="105"/>
    <x v="5"/>
    <x v="3"/>
    <s v="20203-03950-FY"/>
    <x v="7"/>
    <x v="4"/>
    <x v="109"/>
    <s v="gstandley38@dion.ne.jp"/>
    <x v="1"/>
    <s v="Killorglin"/>
    <s v="Liberica"/>
    <x v="1"/>
    <x v="3"/>
    <n v="4.7549999999999999"/>
    <n v="19.02"/>
    <n v="0.61814999999999998"/>
    <x v="0"/>
  </r>
  <r>
    <s v="MGQ-98961-173"/>
    <x v="11"/>
    <x v="5"/>
    <x v="8"/>
    <s v="83895-90735-XH"/>
    <x v="23"/>
    <x v="4"/>
    <x v="110"/>
    <s v="bdrage39@youku.com"/>
    <x v="0"/>
    <s v="Dayton"/>
    <s v="Liberica"/>
    <x v="1"/>
    <x v="1"/>
    <n v="9.51"/>
    <n v="38.04"/>
    <n v="1.2363"/>
    <x v="2"/>
  </r>
  <r>
    <s v="RFH-64349-897"/>
    <x v="106"/>
    <x v="5"/>
    <x v="7"/>
    <s v="61954-61462-RJ"/>
    <x v="6"/>
    <x v="3"/>
    <x v="111"/>
    <s v="myallop3a@fema.gov"/>
    <x v="0"/>
    <s v="Anchorage"/>
    <s v="Excelsa"/>
    <x v="2"/>
    <x v="1"/>
    <n v="7.29"/>
    <n v="21.87"/>
    <n v="0.80190000000000006"/>
    <x v="0"/>
  </r>
  <r>
    <s v="TKL-20738-660"/>
    <x v="107"/>
    <x v="4"/>
    <x v="7"/>
    <s v="47939-53158-LS"/>
    <x v="18"/>
    <x v="2"/>
    <x v="112"/>
    <s v="cswitsur3b@chronoengine.com"/>
    <x v="0"/>
    <s v="Nashville"/>
    <s v="Excelsa"/>
    <x v="0"/>
    <x v="3"/>
    <n v="4.125"/>
    <n v="4.125"/>
    <n v="0.45374999999999999"/>
    <x v="2"/>
  </r>
  <r>
    <s v="TKL-20738-660"/>
    <x v="107"/>
    <x v="4"/>
    <x v="7"/>
    <s v="47939-53158-LS"/>
    <x v="29"/>
    <x v="2"/>
    <x v="112"/>
    <s v="cswitsur3b@chronoengine.com"/>
    <x v="0"/>
    <s v="Nashville"/>
    <s v="Arabica"/>
    <x v="1"/>
    <x v="3"/>
    <n v="3.8849999999999998"/>
    <n v="3.8849999999999998"/>
    <n v="0.34964999999999996"/>
    <x v="1"/>
  </r>
  <r>
    <s v="TKL-20738-660"/>
    <x v="107"/>
    <x v="4"/>
    <x v="7"/>
    <s v="47939-53158-LS"/>
    <x v="3"/>
    <x v="1"/>
    <x v="112"/>
    <s v="cswitsur3b@chronoengine.com"/>
    <x v="0"/>
    <s v="Nashville"/>
    <s v="Excelsa"/>
    <x v="0"/>
    <x v="0"/>
    <n v="13.75"/>
    <n v="68.75"/>
    <n v="1.5125"/>
    <x v="1"/>
  </r>
  <r>
    <s v="GOW-03198-575"/>
    <x v="108"/>
    <x v="4"/>
    <x v="6"/>
    <s v="61513-27752-FA"/>
    <x v="20"/>
    <x v="4"/>
    <x v="113"/>
    <s v="mludwell3e@blogger.com"/>
    <x v="0"/>
    <s v="Denver"/>
    <s v="Arabica"/>
    <x v="2"/>
    <x v="1"/>
    <n v="5.97"/>
    <n v="23.88"/>
    <n v="0.5373"/>
    <x v="0"/>
  </r>
  <r>
    <s v="QJB-90477-635"/>
    <x v="109"/>
    <x v="6"/>
    <x v="1"/>
    <s v="89714-19856-WX"/>
    <x v="26"/>
    <x v="4"/>
    <x v="114"/>
    <s v="dbeauchamp3f@usda.gov"/>
    <x v="0"/>
    <s v="Stamford"/>
    <s v="Liberica"/>
    <x v="1"/>
    <x v="2"/>
    <n v="36.454999999999998"/>
    <n v="145.82"/>
    <n v="4.7391499999999995"/>
    <x v="2"/>
  </r>
  <r>
    <s v="MWP-46239-785"/>
    <x v="110"/>
    <x v="4"/>
    <x v="8"/>
    <s v="87979-56781-YV"/>
    <x v="21"/>
    <x v="1"/>
    <x v="115"/>
    <s v="srodliff3g@ted.com"/>
    <x v="0"/>
    <s v="Newport News"/>
    <s v="Liberica"/>
    <x v="0"/>
    <x v="3"/>
    <n v="4.3650000000000002"/>
    <n v="21.825000000000003"/>
    <n v="0.56745000000000001"/>
    <x v="0"/>
  </r>
  <r>
    <s v="QDV-03406-248"/>
    <x v="111"/>
    <x v="0"/>
    <x v="5"/>
    <s v="74126-88836-KA"/>
    <x v="22"/>
    <x v="3"/>
    <x v="116"/>
    <s v="swoodham3h@businesswire.com"/>
    <x v="1"/>
    <s v="Drumcondra"/>
    <s v="Liberica"/>
    <x v="0"/>
    <x v="1"/>
    <n v="8.73"/>
    <n v="26.19"/>
    <n v="1.1349"/>
    <x v="0"/>
  </r>
  <r>
    <s v="GPH-40635-105"/>
    <x v="112"/>
    <x v="5"/>
    <x v="2"/>
    <s v="37397-05992-VO"/>
    <x v="17"/>
    <x v="2"/>
    <x v="117"/>
    <s v="hsynnot3i@about.com"/>
    <x v="0"/>
    <s v="Anchorage"/>
    <s v="Arabica"/>
    <x v="0"/>
    <x v="0"/>
    <n v="11.25"/>
    <n v="11.25"/>
    <n v="1.0125"/>
    <x v="2"/>
  </r>
  <r>
    <s v="JOM-80930-071"/>
    <x v="113"/>
    <x v="1"/>
    <x v="11"/>
    <s v="54904-18397-UD"/>
    <x v="5"/>
    <x v="5"/>
    <x v="118"/>
    <s v="rlepere3j@shop-pro.jp"/>
    <x v="1"/>
    <s v="Beaumont"/>
    <s v="Liberica"/>
    <x v="2"/>
    <x v="0"/>
    <n v="12.95"/>
    <n v="77.699999999999989"/>
    <n v="1.6835"/>
    <x v="2"/>
  </r>
  <r>
    <s v="OIL-26493-755"/>
    <x v="114"/>
    <x v="5"/>
    <x v="3"/>
    <s v="19017-95853-EK"/>
    <x v="19"/>
    <x v="2"/>
    <x v="119"/>
    <s v="twoofinden3k@businesswire.com"/>
    <x v="0"/>
    <s v="Fargo"/>
    <s v="Arabica"/>
    <x v="0"/>
    <x v="1"/>
    <n v="6.75"/>
    <n v="6.75"/>
    <n v="0.60749999999999993"/>
    <x v="2"/>
  </r>
  <r>
    <s v="CYV-13426-645"/>
    <x v="115"/>
    <x v="4"/>
    <x v="2"/>
    <s v="88593-59934-VU"/>
    <x v="45"/>
    <x v="2"/>
    <x v="120"/>
    <s v="edacca3l@google.pl"/>
    <x v="0"/>
    <s v="Evansville"/>
    <s v="Excelsa"/>
    <x v="2"/>
    <x v="0"/>
    <n v="12.15"/>
    <n v="12.15"/>
    <n v="1.3365"/>
    <x v="0"/>
  </r>
  <r>
    <s v="WRP-39846-614"/>
    <x v="49"/>
    <x v="2"/>
    <x v="6"/>
    <s v="47493-68564-YM"/>
    <x v="44"/>
    <x v="1"/>
    <x v="121"/>
    <s v="Not Available"/>
    <x v="1"/>
    <s v="Cherryville"/>
    <s v="Arabica"/>
    <x v="1"/>
    <x v="2"/>
    <n v="29.784999999999997"/>
    <n v="148.92499999999998"/>
    <n v="2.6806499999999995"/>
    <x v="0"/>
  </r>
  <r>
    <s v="VDZ-76673-968"/>
    <x v="116"/>
    <x v="0"/>
    <x v="9"/>
    <s v="82246-82543-DW"/>
    <x v="6"/>
    <x v="0"/>
    <x v="122"/>
    <s v="bhindsberg3n@blogs.com"/>
    <x v="0"/>
    <s v="Charlotte"/>
    <s v="Excelsa"/>
    <x v="2"/>
    <x v="1"/>
    <n v="7.29"/>
    <n v="14.58"/>
    <n v="0.80190000000000006"/>
    <x v="0"/>
  </r>
  <r>
    <s v="VTV-03546-175"/>
    <x v="117"/>
    <x v="2"/>
    <x v="2"/>
    <s v="03384-62101-IY"/>
    <x v="44"/>
    <x v="1"/>
    <x v="123"/>
    <s v="orobins3o@salon.com"/>
    <x v="0"/>
    <s v="Huntsville"/>
    <s v="Arabica"/>
    <x v="1"/>
    <x v="2"/>
    <n v="29.784999999999997"/>
    <n v="148.92499999999998"/>
    <n v="2.6806499999999995"/>
    <x v="0"/>
  </r>
  <r>
    <s v="GHR-72274-715"/>
    <x v="118"/>
    <x v="3"/>
    <x v="5"/>
    <s v="86881-41559-OR"/>
    <x v="5"/>
    <x v="2"/>
    <x v="124"/>
    <s v="osyseland3p@independent.co.uk"/>
    <x v="0"/>
    <s v="Santa Ana"/>
    <s v="Liberica"/>
    <x v="2"/>
    <x v="0"/>
    <n v="12.95"/>
    <n v="12.95"/>
    <n v="1.6835"/>
    <x v="2"/>
  </r>
  <r>
    <s v="ZGK-97262-313"/>
    <x v="119"/>
    <x v="4"/>
    <x v="2"/>
    <s v="02536-18494-AQ"/>
    <x v="28"/>
    <x v="3"/>
    <x v="125"/>
    <s v="Not Available"/>
    <x v="0"/>
    <s v="Washington"/>
    <s v="Excelsa"/>
    <x v="0"/>
    <x v="2"/>
    <n v="31.624999999999996"/>
    <n v="94.874999999999986"/>
    <n v="3.4787499999999998"/>
    <x v="0"/>
  </r>
  <r>
    <s v="ZFS-30776-804"/>
    <x v="120"/>
    <x v="2"/>
    <x v="10"/>
    <s v="58638-01029-CB"/>
    <x v="42"/>
    <x v="1"/>
    <x v="126"/>
    <s v="bmcamish2e@tripadvisor.com"/>
    <x v="0"/>
    <s v="Oklahoma City"/>
    <s v="Arabica"/>
    <x v="1"/>
    <x v="1"/>
    <n v="7.77"/>
    <n v="38.849999999999994"/>
    <n v="0.69929999999999992"/>
    <x v="1"/>
  </r>
  <r>
    <s v="QUU-91729-492"/>
    <x v="121"/>
    <x v="0"/>
    <x v="2"/>
    <s v="90312-11148-LA"/>
    <x v="16"/>
    <x v="4"/>
    <x v="127"/>
    <s v="lkeenleyside3s@topsy.com"/>
    <x v="0"/>
    <s v="Saint Louis"/>
    <s v="Arabica"/>
    <x v="2"/>
    <x v="3"/>
    <n v="2.9849999999999999"/>
    <n v="11.94"/>
    <n v="0.26865"/>
    <x v="2"/>
  </r>
  <r>
    <s v="PVI-72795-960"/>
    <x v="122"/>
    <x v="0"/>
    <x v="6"/>
    <s v="68239-74809-TF"/>
    <x v="10"/>
    <x v="3"/>
    <x v="128"/>
    <s v="Not Available"/>
    <x v="1"/>
    <s v="Bailieborough"/>
    <s v="Excelsa"/>
    <x v="1"/>
    <x v="2"/>
    <n v="34.154999999999994"/>
    <n v="102.46499999999997"/>
    <n v="3.7570499999999996"/>
    <x v="2"/>
  </r>
  <r>
    <s v="PPP-78935-365"/>
    <x v="123"/>
    <x v="0"/>
    <x v="10"/>
    <s v="91074-60023-IP"/>
    <x v="45"/>
    <x v="4"/>
    <x v="129"/>
    <s v="Not Available"/>
    <x v="0"/>
    <s v="Honolulu"/>
    <s v="Excelsa"/>
    <x v="2"/>
    <x v="0"/>
    <n v="12.15"/>
    <n v="48.6"/>
    <n v="1.3365"/>
    <x v="2"/>
  </r>
  <r>
    <s v="JUO-34131-517"/>
    <x v="124"/>
    <x v="1"/>
    <x v="10"/>
    <s v="07972-83748-JI"/>
    <x v="5"/>
    <x v="5"/>
    <x v="130"/>
    <s v="Not Available"/>
    <x v="0"/>
    <s v="Corona"/>
    <s v="Liberica"/>
    <x v="2"/>
    <x v="0"/>
    <n v="12.95"/>
    <n v="77.699999999999989"/>
    <n v="1.6835"/>
    <x v="0"/>
  </r>
  <r>
    <s v="ZJE-89333-489"/>
    <x v="125"/>
    <x v="2"/>
    <x v="5"/>
    <s v="08694-57330-XR"/>
    <x v="27"/>
    <x v="2"/>
    <x v="131"/>
    <s v="vkundt3w@bigcartel.com"/>
    <x v="1"/>
    <s v="Ballivor"/>
    <s v="Liberica"/>
    <x v="2"/>
    <x v="2"/>
    <n v="29.784999999999997"/>
    <n v="29.784999999999997"/>
    <n v="3.8720499999999998"/>
    <x v="0"/>
  </r>
  <r>
    <s v="LOO-35324-159"/>
    <x v="126"/>
    <x v="5"/>
    <x v="5"/>
    <s v="68412-11126-YJ"/>
    <x v="29"/>
    <x v="4"/>
    <x v="132"/>
    <s v="bbett3x@google.de"/>
    <x v="0"/>
    <s v="Washington"/>
    <s v="Arabica"/>
    <x v="1"/>
    <x v="3"/>
    <n v="3.8849999999999998"/>
    <n v="15.54"/>
    <n v="0.34964999999999996"/>
    <x v="0"/>
  </r>
  <r>
    <s v="JBQ-93412-846"/>
    <x v="127"/>
    <x v="1"/>
    <x v="8"/>
    <s v="69037-66822-DW"/>
    <x v="10"/>
    <x v="4"/>
    <x v="133"/>
    <s v="Not Available"/>
    <x v="1"/>
    <s v="Portumna"/>
    <s v="Excelsa"/>
    <x v="1"/>
    <x v="2"/>
    <n v="34.154999999999994"/>
    <n v="136.61999999999998"/>
    <n v="3.7570499999999996"/>
    <x v="0"/>
  </r>
  <r>
    <s v="EHX-66333-637"/>
    <x v="128"/>
    <x v="1"/>
    <x v="0"/>
    <s v="01297-94364-XH"/>
    <x v="22"/>
    <x v="0"/>
    <x v="134"/>
    <s v="dstaite3z@scientificamerican.com"/>
    <x v="0"/>
    <s v="Houston"/>
    <s v="Liberica"/>
    <x v="0"/>
    <x v="1"/>
    <n v="8.73"/>
    <n v="17.46"/>
    <n v="1.1349"/>
    <x v="2"/>
  </r>
  <r>
    <s v="WXG-25759-236"/>
    <x v="103"/>
    <x v="1"/>
    <x v="6"/>
    <s v="39919-06540-ZI"/>
    <x v="10"/>
    <x v="0"/>
    <x v="135"/>
    <s v="wkeyse40@apple.com"/>
    <x v="0"/>
    <s v="Orange"/>
    <s v="Excelsa"/>
    <x v="1"/>
    <x v="2"/>
    <n v="34.154999999999994"/>
    <n v="68.309999999999988"/>
    <n v="3.7570499999999996"/>
    <x v="0"/>
  </r>
  <r>
    <s v="QNA-31113-984"/>
    <x v="129"/>
    <x v="6"/>
    <x v="8"/>
    <s v="60512-78550-WS"/>
    <x v="21"/>
    <x v="4"/>
    <x v="136"/>
    <s v="oclausenthue41@marriott.com"/>
    <x v="0"/>
    <s v="El Paso"/>
    <s v="Liberica"/>
    <x v="0"/>
    <x v="3"/>
    <n v="4.3650000000000002"/>
    <n v="17.46"/>
    <n v="0.56745000000000001"/>
    <x v="2"/>
  </r>
  <r>
    <s v="ZWI-52029-159"/>
    <x v="130"/>
    <x v="6"/>
    <x v="2"/>
    <s v="40172-12000-AU"/>
    <x v="24"/>
    <x v="3"/>
    <x v="137"/>
    <s v="lfrancisco42@fema.gov"/>
    <x v="0"/>
    <s v="Carson City"/>
    <s v="Liberica"/>
    <x v="0"/>
    <x v="0"/>
    <n v="14.55"/>
    <n v="43.650000000000006"/>
    <n v="1.8915000000000002"/>
    <x v="2"/>
  </r>
  <r>
    <s v="ZWI-52029-159"/>
    <x v="130"/>
    <x v="6"/>
    <x v="2"/>
    <s v="40172-12000-AU"/>
    <x v="3"/>
    <x v="0"/>
    <x v="137"/>
    <s v="lfrancisco42@fema.gov"/>
    <x v="0"/>
    <s v="Carson City"/>
    <s v="Excelsa"/>
    <x v="0"/>
    <x v="0"/>
    <n v="13.75"/>
    <n v="27.5"/>
    <n v="1.5125"/>
    <x v="1"/>
  </r>
  <r>
    <s v="DFS-49954-707"/>
    <x v="131"/>
    <x v="5"/>
    <x v="9"/>
    <s v="39019-13649-CL"/>
    <x v="15"/>
    <x v="1"/>
    <x v="138"/>
    <s v="gskingle44@clickbank.net"/>
    <x v="0"/>
    <s v="Provo"/>
    <s v="Excelsa"/>
    <x v="2"/>
    <x v="3"/>
    <n v="3.645"/>
    <n v="18.225000000000001"/>
    <n v="0.40095000000000003"/>
    <x v="0"/>
  </r>
  <r>
    <s v="VYP-89830-878"/>
    <x v="132"/>
    <x v="6"/>
    <x v="7"/>
    <s v="12715-05198-QU"/>
    <x v="37"/>
    <x v="0"/>
    <x v="139"/>
    <s v="Not Available"/>
    <x v="0"/>
    <s v="Boca Raton"/>
    <s v="Arabica"/>
    <x v="0"/>
    <x v="2"/>
    <n v="25.874999999999996"/>
    <n v="51.749999999999993"/>
    <n v="2.3287499999999994"/>
    <x v="0"/>
  </r>
  <r>
    <s v="AMT-40418-362"/>
    <x v="133"/>
    <x v="4"/>
    <x v="3"/>
    <s v="04513-76520-QO"/>
    <x v="5"/>
    <x v="2"/>
    <x v="140"/>
    <s v="jbalsillie46@princeton.edu"/>
    <x v="0"/>
    <s v="Roanoke"/>
    <s v="Liberica"/>
    <x v="2"/>
    <x v="0"/>
    <n v="12.95"/>
    <n v="12.95"/>
    <n v="1.6835"/>
    <x v="0"/>
  </r>
  <r>
    <s v="NFQ-23241-793"/>
    <x v="134"/>
    <x v="6"/>
    <x v="7"/>
    <s v="88446-59251-SQ"/>
    <x v="17"/>
    <x v="3"/>
    <x v="141"/>
    <s v="Not Available"/>
    <x v="0"/>
    <s v="Des Moines"/>
    <s v="Arabica"/>
    <x v="0"/>
    <x v="0"/>
    <n v="11.25"/>
    <n v="33.75"/>
    <n v="1.0125"/>
    <x v="0"/>
  </r>
  <r>
    <s v="JQK-64922-985"/>
    <x v="113"/>
    <x v="1"/>
    <x v="11"/>
    <s v="23779-10274-KN"/>
    <x v="13"/>
    <x v="3"/>
    <x v="142"/>
    <s v="bleffek48@ning.com"/>
    <x v="0"/>
    <s v="Honolulu"/>
    <s v="Robusta"/>
    <x v="0"/>
    <x v="2"/>
    <n v="22.884999999999998"/>
    <n v="68.655000000000001"/>
    <n v="1.3730999999999998"/>
    <x v="0"/>
  </r>
  <r>
    <s v="YET-17732-678"/>
    <x v="135"/>
    <x v="6"/>
    <x v="1"/>
    <s v="57235-92842-DK"/>
    <x v="25"/>
    <x v="2"/>
    <x v="143"/>
    <s v="Not Available"/>
    <x v="0"/>
    <s v="Fort Lauderdale"/>
    <s v="Robusta"/>
    <x v="2"/>
    <x v="3"/>
    <n v="2.6849999999999996"/>
    <n v="2.6849999999999996"/>
    <n v="0.16109999999999997"/>
    <x v="2"/>
  </r>
  <r>
    <s v="NKW-24945-846"/>
    <x v="35"/>
    <x v="3"/>
    <x v="7"/>
    <s v="75977-30364-AY"/>
    <x v="30"/>
    <x v="1"/>
    <x v="144"/>
    <s v="jpray4a@youtube.com"/>
    <x v="0"/>
    <s v="Philadelphia"/>
    <s v="Arabica"/>
    <x v="2"/>
    <x v="2"/>
    <n v="22.884999999999998"/>
    <n v="114.42499999999998"/>
    <n v="2.0596499999999995"/>
    <x v="2"/>
  </r>
  <r>
    <s v="VKA-82720-513"/>
    <x v="136"/>
    <x v="3"/>
    <x v="1"/>
    <s v="12299-30914-NG"/>
    <x v="37"/>
    <x v="5"/>
    <x v="145"/>
    <s v="gholborn4b@ow.ly"/>
    <x v="0"/>
    <s v="Norwalk"/>
    <s v="Arabica"/>
    <x v="0"/>
    <x v="2"/>
    <n v="25.874999999999996"/>
    <n v="155.24999999999997"/>
    <n v="2.3287499999999994"/>
    <x v="0"/>
  </r>
  <r>
    <s v="THA-60599-417"/>
    <x v="137"/>
    <x v="4"/>
    <x v="7"/>
    <s v="59971-35626-YJ"/>
    <x v="37"/>
    <x v="3"/>
    <x v="146"/>
    <s v="fkeinrat4c@dailymail.co.uk"/>
    <x v="0"/>
    <s v="Arlington"/>
    <s v="Arabica"/>
    <x v="0"/>
    <x v="2"/>
    <n v="25.874999999999996"/>
    <n v="77.624999999999986"/>
    <n v="2.3287499999999994"/>
    <x v="0"/>
  </r>
  <r>
    <s v="MEK-39769-035"/>
    <x v="138"/>
    <x v="6"/>
    <x v="1"/>
    <s v="15380-76513-PS"/>
    <x v="11"/>
    <x v="3"/>
    <x v="147"/>
    <s v="pyea4d@aol.com"/>
    <x v="1"/>
    <s v="Ashford"/>
    <s v="Robusta"/>
    <x v="2"/>
    <x v="2"/>
    <n v="20.584999999999997"/>
    <n v="61.754999999999995"/>
    <n v="1.2350999999999999"/>
    <x v="2"/>
  </r>
  <r>
    <s v="JAF-18294-750"/>
    <x v="139"/>
    <x v="2"/>
    <x v="0"/>
    <s v="73564-98204-EY"/>
    <x v="11"/>
    <x v="5"/>
    <x v="148"/>
    <s v="Not Available"/>
    <x v="0"/>
    <s v="Chattanooga"/>
    <s v="Robusta"/>
    <x v="2"/>
    <x v="2"/>
    <n v="20.584999999999997"/>
    <n v="123.50999999999999"/>
    <n v="1.2350999999999999"/>
    <x v="0"/>
  </r>
  <r>
    <s v="TME-59627-221"/>
    <x v="140"/>
    <x v="2"/>
    <x v="8"/>
    <s v="72282-40594-RX"/>
    <x v="26"/>
    <x v="5"/>
    <x v="149"/>
    <s v="Not Available"/>
    <x v="0"/>
    <s v="Portland"/>
    <s v="Liberica"/>
    <x v="1"/>
    <x v="2"/>
    <n v="36.454999999999998"/>
    <n v="218.73"/>
    <n v="4.7391499999999995"/>
    <x v="2"/>
  </r>
  <r>
    <s v="UDG-65353-824"/>
    <x v="141"/>
    <x v="5"/>
    <x v="4"/>
    <s v="17514-94165-RJ"/>
    <x v="1"/>
    <x v="4"/>
    <x v="150"/>
    <s v="kswede4g@addthis.com"/>
    <x v="0"/>
    <s v="Oklahoma City"/>
    <s v="Excelsa"/>
    <x v="0"/>
    <x v="1"/>
    <n v="8.25"/>
    <n v="33"/>
    <n v="0.90749999999999997"/>
    <x v="2"/>
  </r>
  <r>
    <s v="ENQ-42923-176"/>
    <x v="142"/>
    <x v="3"/>
    <x v="4"/>
    <s v="56248-75861-JX"/>
    <x v="42"/>
    <x v="3"/>
    <x v="151"/>
    <s v="lrubrow4h@microsoft.com"/>
    <x v="0"/>
    <s v="Washington"/>
    <s v="Arabica"/>
    <x v="1"/>
    <x v="1"/>
    <n v="7.77"/>
    <n v="23.31"/>
    <n v="0.69929999999999992"/>
    <x v="2"/>
  </r>
  <r>
    <s v="CBT-55781-720"/>
    <x v="143"/>
    <x v="3"/>
    <x v="11"/>
    <s v="97855-54761-IS"/>
    <x v="6"/>
    <x v="3"/>
    <x v="152"/>
    <s v="dtift4i@netvibes.com"/>
    <x v="0"/>
    <s v="Greensboro"/>
    <s v="Excelsa"/>
    <x v="2"/>
    <x v="1"/>
    <n v="7.29"/>
    <n v="21.87"/>
    <n v="0.80190000000000006"/>
    <x v="0"/>
  </r>
  <r>
    <s v="NEU-86533-016"/>
    <x v="144"/>
    <x v="3"/>
    <x v="1"/>
    <s v="96544-91644-IT"/>
    <x v="25"/>
    <x v="5"/>
    <x v="153"/>
    <s v="gschonfeld4j@oracle.com"/>
    <x v="0"/>
    <s v="Alexandria"/>
    <s v="Robusta"/>
    <x v="2"/>
    <x v="3"/>
    <n v="2.6849999999999996"/>
    <n v="16.11"/>
    <n v="0.16109999999999997"/>
    <x v="2"/>
  </r>
  <r>
    <s v="BYU-58154-603"/>
    <x v="145"/>
    <x v="0"/>
    <x v="9"/>
    <s v="51971-70393-QM"/>
    <x v="6"/>
    <x v="4"/>
    <x v="154"/>
    <s v="cfeye4k@google.co.jp"/>
    <x v="1"/>
    <s v="Castlebridge"/>
    <s v="Excelsa"/>
    <x v="2"/>
    <x v="1"/>
    <n v="7.29"/>
    <n v="29.16"/>
    <n v="0.80190000000000006"/>
    <x v="2"/>
  </r>
  <r>
    <s v="EHJ-05910-257"/>
    <x v="146"/>
    <x v="6"/>
    <x v="10"/>
    <s v="06812-11924-IK"/>
    <x v="39"/>
    <x v="5"/>
    <x v="155"/>
    <s v="Not Available"/>
    <x v="0"/>
    <s v="Racine"/>
    <s v="Robusta"/>
    <x v="2"/>
    <x v="0"/>
    <n v="8.9499999999999993"/>
    <n v="53.699999999999996"/>
    <n v="0.53699999999999992"/>
    <x v="0"/>
  </r>
  <r>
    <s v="EIL-44855-309"/>
    <x v="147"/>
    <x v="3"/>
    <x v="6"/>
    <s v="59741-90220-OW"/>
    <x v="34"/>
    <x v="1"/>
    <x v="156"/>
    <s v="Not Available"/>
    <x v="0"/>
    <s v="Clearwater"/>
    <s v="Robusta"/>
    <x v="2"/>
    <x v="1"/>
    <n v="5.3699999999999992"/>
    <n v="26.849999999999994"/>
    <n v="0.32219999999999993"/>
    <x v="0"/>
  </r>
  <r>
    <s v="HCA-87224-420"/>
    <x v="148"/>
    <x v="0"/>
    <x v="3"/>
    <s v="62682-27930-PD"/>
    <x v="1"/>
    <x v="1"/>
    <x v="157"/>
    <s v="tfero4n@comsenz.com"/>
    <x v="0"/>
    <s v="Racine"/>
    <s v="Excelsa"/>
    <x v="0"/>
    <x v="1"/>
    <n v="8.25"/>
    <n v="41.25"/>
    <n v="0.90749999999999997"/>
    <x v="0"/>
  </r>
  <r>
    <s v="ABO-29054-365"/>
    <x v="149"/>
    <x v="4"/>
    <x v="4"/>
    <s v="00256-19905-YG"/>
    <x v="19"/>
    <x v="5"/>
    <x v="158"/>
    <s v="Not Available"/>
    <x v="1"/>
    <s v="Castlebridge"/>
    <s v="Arabica"/>
    <x v="0"/>
    <x v="1"/>
    <n v="6.75"/>
    <n v="40.5"/>
    <n v="0.60749999999999993"/>
    <x v="2"/>
  </r>
  <r>
    <s v="TKN-58485-031"/>
    <x v="150"/>
    <x v="1"/>
    <x v="6"/>
    <s v="38890-22576-UI"/>
    <x v="39"/>
    <x v="0"/>
    <x v="159"/>
    <s v="fdauney4p@sphinn.com"/>
    <x v="1"/>
    <s v="Castlebellingham"/>
    <s v="Robusta"/>
    <x v="2"/>
    <x v="0"/>
    <n v="8.9499999999999993"/>
    <n v="17.899999999999999"/>
    <n v="0.53699999999999992"/>
    <x v="2"/>
  </r>
  <r>
    <s v="RCK-04069-371"/>
    <x v="151"/>
    <x v="0"/>
    <x v="7"/>
    <s v="94573-61802-PH"/>
    <x v="10"/>
    <x v="0"/>
    <x v="160"/>
    <s v="searley4q@youku.com"/>
    <x v="2"/>
    <s v="Craigavon"/>
    <s v="Excelsa"/>
    <x v="1"/>
    <x v="2"/>
    <n v="34.154999999999994"/>
    <n v="68.309999999999988"/>
    <n v="3.7570499999999996"/>
    <x v="2"/>
  </r>
  <r>
    <s v="IRJ-67095-738"/>
    <x v="13"/>
    <x v="1"/>
    <x v="6"/>
    <s v="86447-02699-UT"/>
    <x v="28"/>
    <x v="0"/>
    <x v="161"/>
    <s v="mchamberlayne4r@bigcartel.com"/>
    <x v="0"/>
    <s v="Tampa"/>
    <s v="Excelsa"/>
    <x v="0"/>
    <x v="2"/>
    <n v="31.624999999999996"/>
    <n v="63.249999999999993"/>
    <n v="3.4787499999999998"/>
    <x v="0"/>
  </r>
  <r>
    <s v="VEA-31961-977"/>
    <x v="79"/>
    <x v="1"/>
    <x v="9"/>
    <s v="51432-27169-KN"/>
    <x v="6"/>
    <x v="3"/>
    <x v="162"/>
    <s v="bflaherty4s@moonfruit.com"/>
    <x v="1"/>
    <s v="Eadestown"/>
    <s v="Excelsa"/>
    <x v="2"/>
    <x v="1"/>
    <n v="7.29"/>
    <n v="21.87"/>
    <n v="0.80190000000000006"/>
    <x v="2"/>
  </r>
  <r>
    <s v="BAF-42286-205"/>
    <x v="152"/>
    <x v="1"/>
    <x v="1"/>
    <s v="43074-00987-PB"/>
    <x v="13"/>
    <x v="4"/>
    <x v="163"/>
    <s v="ocolbeck4t@sina.com.cn"/>
    <x v="0"/>
    <s v="Montgomery"/>
    <s v="Robusta"/>
    <x v="0"/>
    <x v="2"/>
    <n v="22.884999999999998"/>
    <n v="91.539999999999992"/>
    <n v="1.3730999999999998"/>
    <x v="2"/>
  </r>
  <r>
    <s v="WOR-52762-511"/>
    <x v="153"/>
    <x v="4"/>
    <x v="9"/>
    <s v="04739-85772-QT"/>
    <x v="10"/>
    <x v="5"/>
    <x v="164"/>
    <s v="Not Available"/>
    <x v="0"/>
    <s v="Sparks"/>
    <s v="Excelsa"/>
    <x v="1"/>
    <x v="2"/>
    <n v="34.154999999999994"/>
    <n v="204.92999999999995"/>
    <n v="3.7570499999999996"/>
    <x v="0"/>
  </r>
  <r>
    <s v="ZWK-03995-815"/>
    <x v="154"/>
    <x v="4"/>
    <x v="8"/>
    <s v="28279-78469-YW"/>
    <x v="28"/>
    <x v="0"/>
    <x v="165"/>
    <s v="ehobbing4v@nsw.gov.au"/>
    <x v="0"/>
    <s v="Macon"/>
    <s v="Excelsa"/>
    <x v="0"/>
    <x v="2"/>
    <n v="31.624999999999996"/>
    <n v="63.249999999999993"/>
    <n v="3.4787499999999998"/>
    <x v="0"/>
  </r>
  <r>
    <s v="CKF-43291-846"/>
    <x v="155"/>
    <x v="5"/>
    <x v="6"/>
    <s v="91829-99544-DS"/>
    <x v="10"/>
    <x v="2"/>
    <x v="166"/>
    <s v="othynne4w@auda.org.au"/>
    <x v="0"/>
    <s v="Whittier"/>
    <s v="Excelsa"/>
    <x v="1"/>
    <x v="2"/>
    <n v="34.154999999999994"/>
    <n v="34.154999999999994"/>
    <n v="3.7570499999999996"/>
    <x v="0"/>
  </r>
  <r>
    <s v="RMW-74160-339"/>
    <x v="156"/>
    <x v="2"/>
    <x v="7"/>
    <s v="38978-59582-JP"/>
    <x v="4"/>
    <x v="4"/>
    <x v="167"/>
    <s v="eheining4x@flickr.com"/>
    <x v="0"/>
    <s v="Johnson City"/>
    <s v="Robusta"/>
    <x v="1"/>
    <x v="2"/>
    <n v="27.484999999999996"/>
    <n v="109.93999999999998"/>
    <n v="1.6490999999999998"/>
    <x v="0"/>
  </r>
  <r>
    <s v="FMT-94584-786"/>
    <x v="22"/>
    <x v="5"/>
    <x v="7"/>
    <s v="86504-96610-BH"/>
    <x v="2"/>
    <x v="0"/>
    <x v="168"/>
    <s v="kmelloi4y@imdb.com"/>
    <x v="0"/>
    <s v="Rochester"/>
    <s v="Arabica"/>
    <x v="1"/>
    <x v="0"/>
    <n v="12.95"/>
    <n v="25.9"/>
    <n v="1.1655"/>
    <x v="2"/>
  </r>
  <r>
    <s v="NWT-78222-575"/>
    <x v="157"/>
    <x v="5"/>
    <x v="9"/>
    <s v="75986-98864-EZ"/>
    <x v="16"/>
    <x v="2"/>
    <x v="169"/>
    <s v="Not Available"/>
    <x v="1"/>
    <s v="Portarlington"/>
    <s v="Arabica"/>
    <x v="2"/>
    <x v="3"/>
    <n v="2.9849999999999999"/>
    <n v="2.9849999999999999"/>
    <n v="0.26865"/>
    <x v="2"/>
  </r>
  <r>
    <s v="EOI-02511-919"/>
    <x v="158"/>
    <x v="2"/>
    <x v="6"/>
    <s v="66776-88682-RG"/>
    <x v="46"/>
    <x v="1"/>
    <x v="170"/>
    <s v="amussen50@51.la"/>
    <x v="0"/>
    <s v="Brooklyn"/>
    <s v="Excelsa"/>
    <x v="1"/>
    <x v="3"/>
    <n v="4.4550000000000001"/>
    <n v="22.274999999999999"/>
    <n v="0.49004999999999999"/>
    <x v="2"/>
  </r>
  <r>
    <s v="EOI-02511-919"/>
    <x v="158"/>
    <x v="2"/>
    <x v="6"/>
    <s v="66776-88682-RG"/>
    <x v="20"/>
    <x v="1"/>
    <x v="170"/>
    <s v="amussen50@51.la"/>
    <x v="0"/>
    <s v="Brooklyn"/>
    <s v="Arabica"/>
    <x v="2"/>
    <x v="1"/>
    <n v="5.97"/>
    <n v="29.849999999999998"/>
    <n v="0.5373"/>
    <x v="1"/>
  </r>
  <r>
    <s v="UCT-03935-589"/>
    <x v="78"/>
    <x v="3"/>
    <x v="6"/>
    <s v="85851-78384-DM"/>
    <x v="34"/>
    <x v="5"/>
    <x v="171"/>
    <s v="amundford52@nbcnews.com"/>
    <x v="0"/>
    <s v="Charlottesville"/>
    <s v="Robusta"/>
    <x v="2"/>
    <x v="1"/>
    <n v="5.3699999999999992"/>
    <n v="32.22"/>
    <n v="0.32219999999999993"/>
    <x v="2"/>
  </r>
  <r>
    <s v="SBI-60013-494"/>
    <x v="159"/>
    <x v="2"/>
    <x v="11"/>
    <s v="55232-81621-BX"/>
    <x v="18"/>
    <x v="0"/>
    <x v="172"/>
    <s v="twalas53@google.ca"/>
    <x v="0"/>
    <s v="Garland"/>
    <s v="Excelsa"/>
    <x v="0"/>
    <x v="3"/>
    <n v="4.125"/>
    <n v="8.25"/>
    <n v="0.45374999999999999"/>
    <x v="2"/>
  </r>
  <r>
    <s v="QRA-73277-814"/>
    <x v="160"/>
    <x v="5"/>
    <x v="2"/>
    <s v="80310-92912-JA"/>
    <x v="42"/>
    <x v="4"/>
    <x v="173"/>
    <s v="iblazewicz54@thetimes.co.uk"/>
    <x v="0"/>
    <s v="Minneapolis"/>
    <s v="Arabica"/>
    <x v="1"/>
    <x v="1"/>
    <n v="7.77"/>
    <n v="31.08"/>
    <n v="0.69929999999999992"/>
    <x v="2"/>
  </r>
  <r>
    <s v="EQE-31648-909"/>
    <x v="161"/>
    <x v="2"/>
    <x v="4"/>
    <s v="19821-05175-WZ"/>
    <x v="6"/>
    <x v="1"/>
    <x v="174"/>
    <s v="arizzetti55@naver.com"/>
    <x v="0"/>
    <s v="Lansing"/>
    <s v="Excelsa"/>
    <x v="2"/>
    <x v="1"/>
    <n v="7.29"/>
    <n v="36.450000000000003"/>
    <n v="0.80190000000000006"/>
    <x v="0"/>
  </r>
  <r>
    <s v="QOO-24615-950"/>
    <x v="162"/>
    <x v="1"/>
    <x v="3"/>
    <s v="01338-83217-GV"/>
    <x v="13"/>
    <x v="3"/>
    <x v="175"/>
    <s v="mmeriet56@noaa.gov"/>
    <x v="0"/>
    <s v="Grand Forks"/>
    <s v="Robusta"/>
    <x v="0"/>
    <x v="2"/>
    <n v="22.884999999999998"/>
    <n v="68.655000000000001"/>
    <n v="1.3730999999999998"/>
    <x v="2"/>
  </r>
  <r>
    <s v="WDV-73864-037"/>
    <x v="70"/>
    <x v="6"/>
    <x v="6"/>
    <s v="66044-25298-TA"/>
    <x v="22"/>
    <x v="1"/>
    <x v="176"/>
    <s v="lpratt57@netvibes.com"/>
    <x v="0"/>
    <s v="Anchorage"/>
    <s v="Liberica"/>
    <x v="0"/>
    <x v="1"/>
    <n v="8.73"/>
    <n v="43.650000000000006"/>
    <n v="1.1349"/>
    <x v="0"/>
  </r>
  <r>
    <s v="PKR-88575-066"/>
    <x v="163"/>
    <x v="5"/>
    <x v="5"/>
    <s v="28728-47861-TZ"/>
    <x v="46"/>
    <x v="2"/>
    <x v="177"/>
    <s v="akitchingham58@com.com"/>
    <x v="0"/>
    <s v="Oklahoma City"/>
    <s v="Excelsa"/>
    <x v="1"/>
    <x v="3"/>
    <n v="4.4550000000000001"/>
    <n v="4.4550000000000001"/>
    <n v="0.49004999999999999"/>
    <x v="0"/>
  </r>
  <r>
    <s v="BWR-85735-955"/>
    <x v="153"/>
    <x v="4"/>
    <x v="9"/>
    <s v="32638-38620-AX"/>
    <x v="24"/>
    <x v="3"/>
    <x v="178"/>
    <s v="bbartholin59@xinhuanet.com"/>
    <x v="0"/>
    <s v="Tulsa"/>
    <s v="Liberica"/>
    <x v="0"/>
    <x v="0"/>
    <n v="14.55"/>
    <n v="43.650000000000006"/>
    <n v="1.8915000000000002"/>
    <x v="0"/>
  </r>
  <r>
    <s v="YFX-64795-136"/>
    <x v="164"/>
    <x v="1"/>
    <x v="4"/>
    <s v="83163-65741-IH"/>
    <x v="43"/>
    <x v="2"/>
    <x v="179"/>
    <s v="mprinn5a@usa.gov"/>
    <x v="0"/>
    <s v="Detroit"/>
    <s v="Liberica"/>
    <x v="0"/>
    <x v="2"/>
    <n v="33.464999999999996"/>
    <n v="33.464999999999996"/>
    <n v="4.3504499999999995"/>
    <x v="0"/>
  </r>
  <r>
    <s v="DDO-71442-967"/>
    <x v="165"/>
    <x v="2"/>
    <x v="8"/>
    <s v="89422-58281-FD"/>
    <x v="12"/>
    <x v="1"/>
    <x v="180"/>
    <s v="abaudino5b@netvibes.com"/>
    <x v="0"/>
    <s v="Washington"/>
    <s v="Liberica"/>
    <x v="2"/>
    <x v="3"/>
    <n v="3.8849999999999998"/>
    <n v="19.424999999999997"/>
    <n v="0.50505"/>
    <x v="0"/>
  </r>
  <r>
    <s v="ILQ-11027-588"/>
    <x v="166"/>
    <x v="6"/>
    <x v="6"/>
    <s v="76293-30918-DQ"/>
    <x v="45"/>
    <x v="5"/>
    <x v="181"/>
    <s v="ppetrushanko5c@blinklist.com"/>
    <x v="1"/>
    <s v="Nenagh"/>
    <s v="Excelsa"/>
    <x v="2"/>
    <x v="0"/>
    <n v="12.15"/>
    <n v="72.900000000000006"/>
    <n v="1.3365"/>
    <x v="0"/>
  </r>
  <r>
    <s v="KRZ-13868-122"/>
    <x v="167"/>
    <x v="0"/>
    <x v="6"/>
    <s v="86779-84838-EJ"/>
    <x v="33"/>
    <x v="3"/>
    <x v="182"/>
    <s v="Not Available"/>
    <x v="0"/>
    <s v="Mesa"/>
    <s v="Excelsa"/>
    <x v="1"/>
    <x v="0"/>
    <n v="14.85"/>
    <n v="44.55"/>
    <n v="1.6335"/>
    <x v="2"/>
  </r>
  <r>
    <s v="VRM-93594-914"/>
    <x v="168"/>
    <x v="1"/>
    <x v="2"/>
    <s v="66806-41795-MX"/>
    <x v="6"/>
    <x v="1"/>
    <x v="183"/>
    <s v="elaird5e@bing.com"/>
    <x v="0"/>
    <s v="Warren"/>
    <s v="Excelsa"/>
    <x v="2"/>
    <x v="1"/>
    <n v="7.29"/>
    <n v="36.450000000000003"/>
    <n v="0.80190000000000006"/>
    <x v="2"/>
  </r>
  <r>
    <s v="HXL-22497-359"/>
    <x v="169"/>
    <x v="5"/>
    <x v="3"/>
    <s v="64875-71224-UI"/>
    <x v="2"/>
    <x v="3"/>
    <x v="184"/>
    <s v="mhowsden5f@infoseek.co.jp"/>
    <x v="0"/>
    <s v="Memphis"/>
    <s v="Arabica"/>
    <x v="1"/>
    <x v="0"/>
    <n v="12.95"/>
    <n v="38.849999999999994"/>
    <n v="1.1655"/>
    <x v="2"/>
  </r>
  <r>
    <s v="NOP-21394-646"/>
    <x v="170"/>
    <x v="6"/>
    <x v="5"/>
    <s v="16982-35708-BZ"/>
    <x v="38"/>
    <x v="5"/>
    <x v="185"/>
    <s v="ncuttler5g@parallels.com"/>
    <x v="0"/>
    <s v="Washington"/>
    <s v="Excelsa"/>
    <x v="1"/>
    <x v="1"/>
    <n v="8.91"/>
    <n v="53.46"/>
    <n v="0.98009999999999997"/>
    <x v="2"/>
  </r>
  <r>
    <s v="NOP-21394-646"/>
    <x v="170"/>
    <x v="6"/>
    <x v="5"/>
    <s v="16982-35708-BZ"/>
    <x v="27"/>
    <x v="0"/>
    <x v="185"/>
    <s v="ncuttler5g@parallels.com"/>
    <x v="0"/>
    <s v="Washington"/>
    <s v="Liberica"/>
    <x v="2"/>
    <x v="2"/>
    <n v="29.784999999999997"/>
    <n v="59.569999999999993"/>
    <n v="3.8720499999999998"/>
    <x v="1"/>
  </r>
  <r>
    <s v="NOP-21394-646"/>
    <x v="170"/>
    <x v="6"/>
    <x v="5"/>
    <s v="16982-35708-BZ"/>
    <x v="27"/>
    <x v="3"/>
    <x v="185"/>
    <s v="ncuttler5g@parallels.com"/>
    <x v="0"/>
    <s v="Washington"/>
    <s v="Liberica"/>
    <x v="2"/>
    <x v="2"/>
    <n v="29.784999999999997"/>
    <n v="89.35499999999999"/>
    <n v="3.8720499999999998"/>
    <x v="1"/>
  </r>
  <r>
    <s v="NOP-21394-646"/>
    <x v="170"/>
    <x v="6"/>
    <x v="5"/>
    <s v="16982-35708-BZ"/>
    <x v="23"/>
    <x v="4"/>
    <x v="185"/>
    <s v="ncuttler5g@parallels.com"/>
    <x v="0"/>
    <s v="Washington"/>
    <s v="Liberica"/>
    <x v="1"/>
    <x v="1"/>
    <n v="9.51"/>
    <n v="38.04"/>
    <n v="1.2363"/>
    <x v="1"/>
  </r>
  <r>
    <s v="NOP-21394-646"/>
    <x v="170"/>
    <x v="6"/>
    <x v="5"/>
    <s v="16982-35708-BZ"/>
    <x v="3"/>
    <x v="3"/>
    <x v="185"/>
    <s v="ncuttler5g@parallels.com"/>
    <x v="0"/>
    <s v="Washington"/>
    <s v="Excelsa"/>
    <x v="0"/>
    <x v="0"/>
    <n v="13.75"/>
    <n v="41.25"/>
    <n v="1.5125"/>
    <x v="1"/>
  </r>
  <r>
    <s v="FTV-77095-168"/>
    <x v="171"/>
    <x v="0"/>
    <x v="8"/>
    <s v="66708-26678-QK"/>
    <x v="23"/>
    <x v="5"/>
    <x v="186"/>
    <s v="Not Available"/>
    <x v="0"/>
    <s v="Ogden"/>
    <s v="Liberica"/>
    <x v="1"/>
    <x v="1"/>
    <n v="9.51"/>
    <n v="57.06"/>
    <n v="1.2363"/>
    <x v="2"/>
  </r>
  <r>
    <s v="BOR-02906-411"/>
    <x v="172"/>
    <x v="6"/>
    <x v="7"/>
    <s v="08743-09057-OO"/>
    <x v="27"/>
    <x v="5"/>
    <x v="187"/>
    <s v="tfelip5m@typepad.com"/>
    <x v="0"/>
    <s v="Albany"/>
    <s v="Liberica"/>
    <x v="2"/>
    <x v="2"/>
    <n v="29.784999999999997"/>
    <n v="178.70999999999998"/>
    <n v="3.8720499999999998"/>
    <x v="0"/>
  </r>
  <r>
    <s v="WMP-68847-770"/>
    <x v="173"/>
    <x v="1"/>
    <x v="10"/>
    <s v="37490-01572-JW"/>
    <x v="7"/>
    <x v="2"/>
    <x v="188"/>
    <s v="vle5n@disqus.com"/>
    <x v="0"/>
    <s v="Spartanburg"/>
    <s v="Liberica"/>
    <x v="1"/>
    <x v="3"/>
    <n v="4.7549999999999999"/>
    <n v="4.7549999999999999"/>
    <n v="0.61814999999999998"/>
    <x v="2"/>
  </r>
  <r>
    <s v="TMO-22785-872"/>
    <x v="174"/>
    <x v="1"/>
    <x v="2"/>
    <s v="01811-60350-CU"/>
    <x v="3"/>
    <x v="5"/>
    <x v="189"/>
    <s v="Not Available"/>
    <x v="0"/>
    <s v="Staten Island"/>
    <s v="Excelsa"/>
    <x v="0"/>
    <x v="0"/>
    <n v="13.75"/>
    <n v="82.5"/>
    <n v="1.5125"/>
    <x v="2"/>
  </r>
  <r>
    <s v="TJG-73587-353"/>
    <x v="175"/>
    <x v="4"/>
    <x v="10"/>
    <s v="24766-58139-GT"/>
    <x v="25"/>
    <x v="3"/>
    <x v="190"/>
    <s v="Not Available"/>
    <x v="0"/>
    <s v="Washington"/>
    <s v="Robusta"/>
    <x v="2"/>
    <x v="3"/>
    <n v="2.6849999999999996"/>
    <n v="8.0549999999999997"/>
    <n v="0.16109999999999997"/>
    <x v="0"/>
  </r>
  <r>
    <s v="OOU-61343-455"/>
    <x v="176"/>
    <x v="2"/>
    <x v="4"/>
    <s v="90123-70970-NY"/>
    <x v="17"/>
    <x v="0"/>
    <x v="191"/>
    <s v="npoolman5q@howstuffworks.com"/>
    <x v="0"/>
    <s v="Charlotte"/>
    <s v="Arabica"/>
    <x v="0"/>
    <x v="0"/>
    <n v="11.25"/>
    <n v="22.5"/>
    <n v="1.0125"/>
    <x v="2"/>
  </r>
  <r>
    <s v="RMA-08327-369"/>
    <x v="142"/>
    <x v="3"/>
    <x v="4"/>
    <s v="93809-05424-MG"/>
    <x v="19"/>
    <x v="5"/>
    <x v="192"/>
    <s v="oduny5r@constantcontact.com"/>
    <x v="0"/>
    <s v="Lubbock"/>
    <s v="Arabica"/>
    <x v="0"/>
    <x v="1"/>
    <n v="6.75"/>
    <n v="40.5"/>
    <n v="0.60749999999999993"/>
    <x v="0"/>
  </r>
  <r>
    <s v="SFB-97929-779"/>
    <x v="177"/>
    <x v="2"/>
    <x v="8"/>
    <s v="85425-33494-HQ"/>
    <x v="6"/>
    <x v="4"/>
    <x v="193"/>
    <s v="chalfhide5s@google.ru"/>
    <x v="1"/>
    <s v="Fermoy"/>
    <s v="Excelsa"/>
    <x v="2"/>
    <x v="1"/>
    <n v="7.29"/>
    <n v="29.16"/>
    <n v="0.80190000000000006"/>
    <x v="0"/>
  </r>
  <r>
    <s v="AUP-10128-606"/>
    <x v="178"/>
    <x v="0"/>
    <x v="7"/>
    <s v="54387-64897-XC"/>
    <x v="19"/>
    <x v="2"/>
    <x v="194"/>
    <s v="fmalecky5t@list-manage.com"/>
    <x v="2"/>
    <s v="Whitwell"/>
    <s v="Arabica"/>
    <x v="0"/>
    <x v="1"/>
    <n v="6.75"/>
    <n v="6.75"/>
    <n v="0.60749999999999993"/>
    <x v="2"/>
  </r>
  <r>
    <s v="YTW-40242-005"/>
    <x v="179"/>
    <x v="3"/>
    <x v="7"/>
    <s v="01035-70465-UO"/>
    <x v="5"/>
    <x v="4"/>
    <x v="195"/>
    <s v="aattwater5u@wikia.com"/>
    <x v="0"/>
    <s v="Charlottesville"/>
    <s v="Liberica"/>
    <x v="2"/>
    <x v="0"/>
    <n v="12.95"/>
    <n v="51.8"/>
    <n v="1.6835"/>
    <x v="0"/>
  </r>
  <r>
    <s v="PRP-53390-819"/>
    <x v="180"/>
    <x v="6"/>
    <x v="6"/>
    <s v="84260-39432-ML"/>
    <x v="38"/>
    <x v="5"/>
    <x v="196"/>
    <s v="mwhellans5v@mapquest.com"/>
    <x v="0"/>
    <s v="New York City"/>
    <s v="Excelsa"/>
    <x v="1"/>
    <x v="1"/>
    <n v="8.91"/>
    <n v="53.46"/>
    <n v="0.98009999999999997"/>
    <x v="2"/>
  </r>
  <r>
    <s v="GSJ-01065-125"/>
    <x v="181"/>
    <x v="5"/>
    <x v="6"/>
    <s v="69779-40609-RS"/>
    <x v="15"/>
    <x v="4"/>
    <x v="197"/>
    <s v="dcamilletti5w@businesswire.com"/>
    <x v="0"/>
    <s v="Roanoke"/>
    <s v="Excelsa"/>
    <x v="2"/>
    <x v="3"/>
    <n v="3.645"/>
    <n v="14.58"/>
    <n v="0.40095000000000003"/>
    <x v="0"/>
  </r>
  <r>
    <s v="YQU-65147-580"/>
    <x v="182"/>
    <x v="4"/>
    <x v="6"/>
    <s v="80247-70000-HT"/>
    <x v="11"/>
    <x v="2"/>
    <x v="198"/>
    <s v="egalgey5x@wufoo.com"/>
    <x v="0"/>
    <s v="New York City"/>
    <s v="Robusta"/>
    <x v="2"/>
    <x v="2"/>
    <n v="20.584999999999997"/>
    <n v="20.584999999999997"/>
    <n v="1.2350999999999999"/>
    <x v="2"/>
  </r>
  <r>
    <s v="QPM-95832-683"/>
    <x v="183"/>
    <x v="1"/>
    <x v="11"/>
    <s v="35058-04550-VC"/>
    <x v="32"/>
    <x v="0"/>
    <x v="199"/>
    <s v="mhame5y@newsvine.com"/>
    <x v="1"/>
    <s v="Balally"/>
    <s v="Liberica"/>
    <x v="1"/>
    <x v="0"/>
    <n v="15.85"/>
    <n v="31.7"/>
    <n v="2.0605000000000002"/>
    <x v="2"/>
  </r>
  <r>
    <s v="BNQ-88920-567"/>
    <x v="184"/>
    <x v="3"/>
    <x v="9"/>
    <s v="27226-53717-SY"/>
    <x v="12"/>
    <x v="5"/>
    <x v="200"/>
    <s v="igurnee5z@usnews.com"/>
    <x v="0"/>
    <s v="Salt Lake City"/>
    <s v="Liberica"/>
    <x v="2"/>
    <x v="3"/>
    <n v="3.8849999999999998"/>
    <n v="23.31"/>
    <n v="0.50505"/>
    <x v="2"/>
  </r>
  <r>
    <s v="PUX-47906-110"/>
    <x v="185"/>
    <x v="2"/>
    <x v="7"/>
    <s v="02002-98725-CH"/>
    <x v="24"/>
    <x v="4"/>
    <x v="201"/>
    <s v="asnowding60@comsenz.com"/>
    <x v="0"/>
    <s v="Toledo"/>
    <s v="Liberica"/>
    <x v="0"/>
    <x v="0"/>
    <n v="14.55"/>
    <n v="58.2"/>
    <n v="1.8915000000000002"/>
    <x v="0"/>
  </r>
  <r>
    <s v="COL-72079-610"/>
    <x v="186"/>
    <x v="1"/>
    <x v="9"/>
    <s v="38487-01549-MV"/>
    <x v="38"/>
    <x v="4"/>
    <x v="202"/>
    <s v="gpoinsett61@berkeley.edu"/>
    <x v="0"/>
    <s v="Pasadena"/>
    <s v="Excelsa"/>
    <x v="1"/>
    <x v="1"/>
    <n v="8.91"/>
    <n v="35.64"/>
    <n v="0.98009999999999997"/>
    <x v="2"/>
  </r>
  <r>
    <s v="LBC-45686-819"/>
    <x v="187"/>
    <x v="4"/>
    <x v="5"/>
    <s v="98573-41811-EQ"/>
    <x v="17"/>
    <x v="1"/>
    <x v="203"/>
    <s v="rfurman62@t.co"/>
    <x v="1"/>
    <s v="Kinsale"/>
    <s v="Arabica"/>
    <x v="0"/>
    <x v="0"/>
    <n v="11.25"/>
    <n v="56.25"/>
    <n v="1.0125"/>
    <x v="0"/>
  </r>
  <r>
    <s v="BLQ-03709-265"/>
    <x v="148"/>
    <x v="0"/>
    <x v="3"/>
    <s v="72463-75685-MV"/>
    <x v="40"/>
    <x v="3"/>
    <x v="204"/>
    <s v="ccrosier63@xrea.com"/>
    <x v="0"/>
    <s v="Lees Summit"/>
    <s v="Robusta"/>
    <x v="1"/>
    <x v="3"/>
    <n v="3.5849999999999995"/>
    <n v="10.754999999999999"/>
    <n v="0.21509999999999996"/>
    <x v="2"/>
  </r>
  <r>
    <s v="BLQ-03709-265"/>
    <x v="148"/>
    <x v="0"/>
    <x v="3"/>
    <s v="72463-75685-MV"/>
    <x v="36"/>
    <x v="1"/>
    <x v="204"/>
    <s v="ccrosier63@xrea.com"/>
    <x v="0"/>
    <s v="Lees Summit"/>
    <s v="Robusta"/>
    <x v="0"/>
    <x v="3"/>
    <n v="2.9849999999999999"/>
    <n v="14.924999999999999"/>
    <n v="0.17909999999999998"/>
    <x v="1"/>
  </r>
  <r>
    <s v="VFZ-91673-181"/>
    <x v="188"/>
    <x v="4"/>
    <x v="11"/>
    <s v="10225-91535-AI"/>
    <x v="2"/>
    <x v="5"/>
    <x v="205"/>
    <s v="lrushmer65@europa.eu"/>
    <x v="0"/>
    <s v="Irvine"/>
    <s v="Arabica"/>
    <x v="1"/>
    <x v="0"/>
    <n v="12.95"/>
    <n v="77.699999999999989"/>
    <n v="1.1655"/>
    <x v="0"/>
  </r>
  <r>
    <s v="WKD-81956-870"/>
    <x v="189"/>
    <x v="1"/>
    <x v="0"/>
    <s v="48090-06534-HI"/>
    <x v="31"/>
    <x v="3"/>
    <x v="206"/>
    <s v="wedinborough66@github.io"/>
    <x v="0"/>
    <s v="Hicksville"/>
    <s v="Liberica"/>
    <x v="2"/>
    <x v="1"/>
    <n v="7.77"/>
    <n v="23.31"/>
    <n v="1.0101"/>
    <x v="2"/>
  </r>
  <r>
    <s v="TNI-91067-006"/>
    <x v="190"/>
    <x v="3"/>
    <x v="7"/>
    <s v="80444-58185-FX"/>
    <x v="33"/>
    <x v="4"/>
    <x v="207"/>
    <s v="Not Available"/>
    <x v="0"/>
    <s v="Washington"/>
    <s v="Excelsa"/>
    <x v="1"/>
    <x v="0"/>
    <n v="14.85"/>
    <n v="59.4"/>
    <n v="1.6335"/>
    <x v="0"/>
  </r>
  <r>
    <s v="IZA-61469-812"/>
    <x v="191"/>
    <x v="3"/>
    <x v="4"/>
    <s v="13561-92774-WP"/>
    <x v="27"/>
    <x v="4"/>
    <x v="208"/>
    <s v="kbromehead68@un.org"/>
    <x v="0"/>
    <s v="New York City"/>
    <s v="Liberica"/>
    <x v="2"/>
    <x v="2"/>
    <n v="29.784999999999997"/>
    <n v="119.13999999999999"/>
    <n v="3.8720499999999998"/>
    <x v="0"/>
  </r>
  <r>
    <s v="PSS-22466-862"/>
    <x v="192"/>
    <x v="2"/>
    <x v="5"/>
    <s v="11550-78378-GE"/>
    <x v="40"/>
    <x v="4"/>
    <x v="209"/>
    <s v="ewesterman69@si.edu"/>
    <x v="1"/>
    <s v="Newmarket on Fergus"/>
    <s v="Robusta"/>
    <x v="1"/>
    <x v="3"/>
    <n v="3.5849999999999995"/>
    <n v="14.339999999999998"/>
    <n v="0.21509999999999996"/>
    <x v="2"/>
  </r>
  <r>
    <s v="REH-56504-397"/>
    <x v="193"/>
    <x v="1"/>
    <x v="10"/>
    <s v="90961-35603-RP"/>
    <x v="37"/>
    <x v="1"/>
    <x v="210"/>
    <s v="ahutchens6a@amazonaws.com"/>
    <x v="0"/>
    <s v="Shawnee Mission"/>
    <s v="Arabica"/>
    <x v="0"/>
    <x v="2"/>
    <n v="25.874999999999996"/>
    <n v="129.37499999999997"/>
    <n v="2.3287499999999994"/>
    <x v="2"/>
  </r>
  <r>
    <s v="ALA-62598-016"/>
    <x v="194"/>
    <x v="1"/>
    <x v="10"/>
    <s v="57145-03803-ZL"/>
    <x v="25"/>
    <x v="5"/>
    <x v="211"/>
    <s v="nwyvill6b@naver.com"/>
    <x v="2"/>
    <s v="Edinburgh"/>
    <s v="Robusta"/>
    <x v="2"/>
    <x v="3"/>
    <n v="2.6849999999999996"/>
    <n v="16.11"/>
    <n v="0.16109999999999997"/>
    <x v="0"/>
  </r>
  <r>
    <s v="EYE-70374-835"/>
    <x v="195"/>
    <x v="5"/>
    <x v="1"/>
    <s v="89115-11966-VF"/>
    <x v="40"/>
    <x v="1"/>
    <x v="212"/>
    <s v="bmathon6c@barnesandnoble.com"/>
    <x v="0"/>
    <s v="Sacramento"/>
    <s v="Robusta"/>
    <x v="1"/>
    <x v="3"/>
    <n v="3.5849999999999995"/>
    <n v="17.924999999999997"/>
    <n v="0.21509999999999996"/>
    <x v="2"/>
  </r>
  <r>
    <s v="CCZ-19589-212"/>
    <x v="196"/>
    <x v="4"/>
    <x v="6"/>
    <s v="05754-41702-FG"/>
    <x v="21"/>
    <x v="0"/>
    <x v="213"/>
    <s v="kstreight6d@about.com"/>
    <x v="0"/>
    <s v="Wilkes Barre"/>
    <s v="Liberica"/>
    <x v="0"/>
    <x v="3"/>
    <n v="4.3650000000000002"/>
    <n v="8.73"/>
    <n v="0.56745000000000001"/>
    <x v="2"/>
  </r>
  <r>
    <s v="BPT-83989-157"/>
    <x v="197"/>
    <x v="1"/>
    <x v="7"/>
    <s v="84269-49816-ML"/>
    <x v="37"/>
    <x v="0"/>
    <x v="214"/>
    <s v="pcutchie6e@globo.com"/>
    <x v="0"/>
    <s v="Greensboro"/>
    <s v="Arabica"/>
    <x v="0"/>
    <x v="2"/>
    <n v="25.874999999999996"/>
    <n v="51.749999999999993"/>
    <n v="2.3287499999999994"/>
    <x v="2"/>
  </r>
  <r>
    <s v="YFH-87456-208"/>
    <x v="198"/>
    <x v="1"/>
    <x v="1"/>
    <s v="23600-98432-ME"/>
    <x v="21"/>
    <x v="0"/>
    <x v="215"/>
    <s v="Not Available"/>
    <x v="0"/>
    <s v="Newark"/>
    <s v="Liberica"/>
    <x v="0"/>
    <x v="3"/>
    <n v="4.3650000000000002"/>
    <n v="8.73"/>
    <n v="0.56745000000000001"/>
    <x v="0"/>
  </r>
  <r>
    <s v="JLN-14700-924"/>
    <x v="199"/>
    <x v="6"/>
    <x v="1"/>
    <s v="79058-02767-CP"/>
    <x v="7"/>
    <x v="1"/>
    <x v="216"/>
    <s v="cgheraldi6g@opera.com"/>
    <x v="2"/>
    <s v="Kinloch"/>
    <s v="Liberica"/>
    <x v="1"/>
    <x v="3"/>
    <n v="4.7549999999999999"/>
    <n v="23.774999999999999"/>
    <n v="0.61814999999999998"/>
    <x v="2"/>
  </r>
  <r>
    <s v="JVW-22582-137"/>
    <x v="200"/>
    <x v="5"/>
    <x v="6"/>
    <s v="89208-74646-UK"/>
    <x v="18"/>
    <x v="1"/>
    <x v="217"/>
    <s v="bkenwell6h@over-blog.com"/>
    <x v="0"/>
    <s v="Honolulu"/>
    <s v="Excelsa"/>
    <x v="0"/>
    <x v="3"/>
    <n v="4.125"/>
    <n v="20.625"/>
    <n v="0.45374999999999999"/>
    <x v="2"/>
  </r>
  <r>
    <s v="LAA-41879-001"/>
    <x v="201"/>
    <x v="0"/>
    <x v="10"/>
    <s v="11408-81032-UR"/>
    <x v="26"/>
    <x v="2"/>
    <x v="218"/>
    <s v="tsutty6i@google.es"/>
    <x v="0"/>
    <s v="New York City"/>
    <s v="Liberica"/>
    <x v="1"/>
    <x v="2"/>
    <n v="36.454999999999998"/>
    <n v="36.454999999999998"/>
    <n v="4.7391499999999995"/>
    <x v="2"/>
  </r>
  <r>
    <s v="BRV-64870-915"/>
    <x v="202"/>
    <x v="5"/>
    <x v="8"/>
    <s v="32070-55528-UG"/>
    <x v="26"/>
    <x v="1"/>
    <x v="219"/>
    <s v="Not Available"/>
    <x v="1"/>
    <s v="Ballinroad"/>
    <s v="Liberica"/>
    <x v="1"/>
    <x v="2"/>
    <n v="36.454999999999998"/>
    <n v="182.27499999999998"/>
    <n v="4.7391499999999995"/>
    <x v="2"/>
  </r>
  <r>
    <s v="RGJ-12544-083"/>
    <x v="203"/>
    <x v="1"/>
    <x v="10"/>
    <s v="48873-84433-PN"/>
    <x v="27"/>
    <x v="3"/>
    <x v="220"/>
    <s v="charce6k@cafepress.com"/>
    <x v="1"/>
    <s v="D煤n Laoghaire"/>
    <s v="Liberica"/>
    <x v="2"/>
    <x v="2"/>
    <n v="29.784999999999997"/>
    <n v="89.35499999999999"/>
    <n v="3.8720499999999998"/>
    <x v="2"/>
  </r>
  <r>
    <s v="JJX-83339-346"/>
    <x v="204"/>
    <x v="6"/>
    <x v="4"/>
    <s v="32928-18158-OW"/>
    <x v="40"/>
    <x v="2"/>
    <x v="221"/>
    <s v="Not Available"/>
    <x v="0"/>
    <s v="Cincinnati"/>
    <s v="Robusta"/>
    <x v="1"/>
    <x v="3"/>
    <n v="3.5849999999999995"/>
    <n v="3.5849999999999995"/>
    <n v="0.21509999999999996"/>
    <x v="0"/>
  </r>
  <r>
    <s v="BIU-21970-705"/>
    <x v="205"/>
    <x v="3"/>
    <x v="9"/>
    <s v="89711-56688-GG"/>
    <x v="13"/>
    <x v="0"/>
    <x v="222"/>
    <s v="fdrysdale6m@symantec.com"/>
    <x v="0"/>
    <s v="Midland"/>
    <s v="Robusta"/>
    <x v="0"/>
    <x v="2"/>
    <n v="22.884999999999998"/>
    <n v="45.769999999999996"/>
    <n v="1.3730999999999998"/>
    <x v="0"/>
  </r>
  <r>
    <s v="ELJ-87741-745"/>
    <x v="206"/>
    <x v="0"/>
    <x v="10"/>
    <s v="48389-71976-JB"/>
    <x v="33"/>
    <x v="4"/>
    <x v="223"/>
    <s v="dmagowan6n@fc2.com"/>
    <x v="0"/>
    <s v="Cheyenne"/>
    <s v="Excelsa"/>
    <x v="1"/>
    <x v="0"/>
    <n v="14.85"/>
    <n v="59.4"/>
    <n v="1.6335"/>
    <x v="2"/>
  </r>
  <r>
    <s v="SGI-48226-857"/>
    <x v="207"/>
    <x v="0"/>
    <x v="1"/>
    <s v="84033-80762-EQ"/>
    <x v="37"/>
    <x v="5"/>
    <x v="224"/>
    <s v="Not Available"/>
    <x v="0"/>
    <s v="Atlanta"/>
    <s v="Arabica"/>
    <x v="0"/>
    <x v="2"/>
    <n v="25.874999999999996"/>
    <n v="155.24999999999997"/>
    <n v="2.3287499999999994"/>
    <x v="0"/>
  </r>
  <r>
    <s v="AHV-66988-037"/>
    <x v="208"/>
    <x v="5"/>
    <x v="0"/>
    <s v="12743-00952-KO"/>
    <x v="13"/>
    <x v="0"/>
    <x v="225"/>
    <s v="Not Available"/>
    <x v="0"/>
    <s v="Duluth"/>
    <s v="Robusta"/>
    <x v="0"/>
    <x v="2"/>
    <n v="22.884999999999998"/>
    <n v="45.769999999999996"/>
    <n v="1.3730999999999998"/>
    <x v="2"/>
  </r>
  <r>
    <s v="ISK-42066-094"/>
    <x v="209"/>
    <x v="4"/>
    <x v="6"/>
    <s v="41505-42181-EF"/>
    <x v="45"/>
    <x v="3"/>
    <x v="226"/>
    <s v="srushbrooke6q@youku.com"/>
    <x v="0"/>
    <s v="Sacramento"/>
    <s v="Excelsa"/>
    <x v="2"/>
    <x v="0"/>
    <n v="12.15"/>
    <n v="36.450000000000003"/>
    <n v="1.3365"/>
    <x v="0"/>
  </r>
  <r>
    <s v="FTC-35822-530"/>
    <x v="210"/>
    <x v="4"/>
    <x v="7"/>
    <s v="14307-87663-KB"/>
    <x v="6"/>
    <x v="4"/>
    <x v="227"/>
    <s v="tdrynan6r@deviantart.com"/>
    <x v="0"/>
    <s v="Tampa"/>
    <s v="Excelsa"/>
    <x v="2"/>
    <x v="1"/>
    <n v="7.29"/>
    <n v="29.16"/>
    <n v="0.80190000000000006"/>
    <x v="0"/>
  </r>
  <r>
    <s v="VSS-56247-688"/>
    <x v="211"/>
    <x v="4"/>
    <x v="5"/>
    <s v="08360-19442-GB"/>
    <x v="43"/>
    <x v="4"/>
    <x v="228"/>
    <s v="eyurkov6s@hud.gov"/>
    <x v="0"/>
    <s v="Honolulu"/>
    <s v="Liberica"/>
    <x v="0"/>
    <x v="2"/>
    <n v="33.464999999999996"/>
    <n v="133.85999999999999"/>
    <n v="4.3504499999999995"/>
    <x v="2"/>
  </r>
  <r>
    <s v="HVW-25584-144"/>
    <x v="212"/>
    <x v="0"/>
    <x v="8"/>
    <s v="93405-51204-UW"/>
    <x v="7"/>
    <x v="1"/>
    <x v="229"/>
    <s v="lmallan6t@state.gov"/>
    <x v="0"/>
    <s v="Baton Rouge"/>
    <s v="Liberica"/>
    <x v="1"/>
    <x v="3"/>
    <n v="4.7549999999999999"/>
    <n v="23.774999999999999"/>
    <n v="0.61814999999999998"/>
    <x v="0"/>
  </r>
  <r>
    <s v="MUY-15309-209"/>
    <x v="213"/>
    <x v="6"/>
    <x v="9"/>
    <s v="97152-03355-IW"/>
    <x v="5"/>
    <x v="3"/>
    <x v="230"/>
    <s v="gbentjens6u@netlog.com"/>
    <x v="2"/>
    <s v="Newbiggin"/>
    <s v="Liberica"/>
    <x v="2"/>
    <x v="0"/>
    <n v="12.95"/>
    <n v="38.849999999999994"/>
    <n v="1.6835"/>
    <x v="2"/>
  </r>
  <r>
    <s v="VAJ-44572-469"/>
    <x v="63"/>
    <x v="5"/>
    <x v="7"/>
    <s v="79216-73157-TE"/>
    <x v="40"/>
    <x v="5"/>
    <x v="231"/>
    <s v="Not Available"/>
    <x v="1"/>
    <s v="Kilkenny"/>
    <s v="Robusta"/>
    <x v="1"/>
    <x v="3"/>
    <n v="3.5849999999999995"/>
    <n v="21.509999999999998"/>
    <n v="0.21509999999999996"/>
    <x v="0"/>
  </r>
  <r>
    <s v="YJU-84377-606"/>
    <x v="214"/>
    <x v="5"/>
    <x v="2"/>
    <s v="20259-47723-AC"/>
    <x v="9"/>
    <x v="2"/>
    <x v="232"/>
    <s v="lentwistle6w@omniture.com"/>
    <x v="0"/>
    <s v="Minneapolis"/>
    <s v="Arabica"/>
    <x v="2"/>
    <x v="0"/>
    <n v="9.9499999999999993"/>
    <n v="9.9499999999999993"/>
    <n v="0.89549999999999985"/>
    <x v="0"/>
  </r>
  <r>
    <s v="VNC-93921-469"/>
    <x v="215"/>
    <x v="2"/>
    <x v="4"/>
    <s v="04666-71569-RI"/>
    <x v="32"/>
    <x v="2"/>
    <x v="233"/>
    <s v="zkiffe74@cyberchimps.com"/>
    <x v="0"/>
    <s v="Milwaukee"/>
    <s v="Liberica"/>
    <x v="1"/>
    <x v="0"/>
    <n v="15.85"/>
    <n v="15.85"/>
    <n v="2.0605000000000002"/>
    <x v="0"/>
  </r>
  <r>
    <s v="OGB-91614-810"/>
    <x v="216"/>
    <x v="5"/>
    <x v="10"/>
    <s v="08909-77713-CG"/>
    <x v="36"/>
    <x v="2"/>
    <x v="234"/>
    <s v="macott6y@pagesperso-orange.fr"/>
    <x v="0"/>
    <s v="Charlotte"/>
    <s v="Robusta"/>
    <x v="0"/>
    <x v="3"/>
    <n v="2.9849999999999999"/>
    <n v="2.9849999999999999"/>
    <n v="0.17909999999999998"/>
    <x v="0"/>
  </r>
  <r>
    <s v="BQI-61647-496"/>
    <x v="217"/>
    <x v="6"/>
    <x v="1"/>
    <s v="84340-73931-VV"/>
    <x v="3"/>
    <x v="1"/>
    <x v="235"/>
    <s v="cheaviside6z@rediff.com"/>
    <x v="0"/>
    <s v="Phoenix"/>
    <s v="Excelsa"/>
    <x v="0"/>
    <x v="0"/>
    <n v="13.75"/>
    <n v="68.75"/>
    <n v="1.5125"/>
    <x v="0"/>
  </r>
  <r>
    <s v="IOM-51636-823"/>
    <x v="218"/>
    <x v="4"/>
    <x v="3"/>
    <s v="04609-95151-XH"/>
    <x v="9"/>
    <x v="3"/>
    <x v="236"/>
    <s v="Not Available"/>
    <x v="0"/>
    <s v="Jamaica"/>
    <s v="Arabica"/>
    <x v="2"/>
    <x v="0"/>
    <n v="9.9499999999999993"/>
    <n v="29.849999999999998"/>
    <n v="0.89549999999999985"/>
    <x v="2"/>
  </r>
  <r>
    <s v="GGD-38107-641"/>
    <x v="219"/>
    <x v="5"/>
    <x v="11"/>
    <s v="99562-88650-YF"/>
    <x v="24"/>
    <x v="4"/>
    <x v="237"/>
    <s v="lkernan71@wsj.com"/>
    <x v="0"/>
    <s v="Champaign"/>
    <s v="Liberica"/>
    <x v="0"/>
    <x v="0"/>
    <n v="14.55"/>
    <n v="58.2"/>
    <n v="1.8915000000000002"/>
    <x v="2"/>
  </r>
  <r>
    <s v="LTO-95975-728"/>
    <x v="220"/>
    <x v="1"/>
    <x v="7"/>
    <s v="46560-73885-PJ"/>
    <x v="35"/>
    <x v="4"/>
    <x v="238"/>
    <s v="rmclae72@dailymotion.com"/>
    <x v="2"/>
    <s v="Swindon"/>
    <s v="Robusta"/>
    <x v="1"/>
    <x v="1"/>
    <n v="7.169999999999999"/>
    <n v="28.679999999999996"/>
    <n v="0.43019999999999992"/>
    <x v="2"/>
  </r>
  <r>
    <s v="IGM-84664-265"/>
    <x v="114"/>
    <x v="5"/>
    <x v="3"/>
    <s v="80179-44620-WN"/>
    <x v="35"/>
    <x v="3"/>
    <x v="239"/>
    <s v="cblowfelde73@ustream.tv"/>
    <x v="0"/>
    <s v="Tucson"/>
    <s v="Robusta"/>
    <x v="1"/>
    <x v="1"/>
    <n v="7.169999999999999"/>
    <n v="21.509999999999998"/>
    <n v="0.43019999999999992"/>
    <x v="2"/>
  </r>
  <r>
    <s v="SKO-45740-621"/>
    <x v="221"/>
    <x v="0"/>
    <x v="4"/>
    <s v="04666-71569-RI"/>
    <x v="22"/>
    <x v="0"/>
    <x v="233"/>
    <s v="zkiffe74@cyberchimps.com"/>
    <x v="0"/>
    <s v="Milwaukee"/>
    <s v="Liberica"/>
    <x v="0"/>
    <x v="1"/>
    <n v="8.73"/>
    <n v="17.46"/>
    <n v="1.1349"/>
    <x v="0"/>
  </r>
  <r>
    <s v="FOJ-02234-063"/>
    <x v="222"/>
    <x v="3"/>
    <x v="8"/>
    <s v="59081-87231-VP"/>
    <x v="47"/>
    <x v="2"/>
    <x v="240"/>
    <s v="docalleran75@ucla.edu"/>
    <x v="0"/>
    <s v="Pompano Beach"/>
    <s v="Excelsa"/>
    <x v="2"/>
    <x v="2"/>
    <n v="27.945"/>
    <n v="27.945"/>
    <n v="3.07395"/>
    <x v="0"/>
  </r>
  <r>
    <s v="MSJ-11909-468"/>
    <x v="188"/>
    <x v="4"/>
    <x v="11"/>
    <s v="07878-45872-CC"/>
    <x v="47"/>
    <x v="1"/>
    <x v="241"/>
    <s v="ccromwell76@desdev.cn"/>
    <x v="0"/>
    <s v="Whittier"/>
    <s v="Excelsa"/>
    <x v="2"/>
    <x v="2"/>
    <n v="27.945"/>
    <n v="139.72499999999999"/>
    <n v="3.07395"/>
    <x v="2"/>
  </r>
  <r>
    <s v="DKB-78053-329"/>
    <x v="223"/>
    <x v="5"/>
    <x v="1"/>
    <s v="12444-05174-OO"/>
    <x v="36"/>
    <x v="0"/>
    <x v="242"/>
    <s v="ihay77@lulu.com"/>
    <x v="2"/>
    <s v="Sheffield"/>
    <s v="Robusta"/>
    <x v="0"/>
    <x v="3"/>
    <n v="2.9849999999999999"/>
    <n v="5.97"/>
    <n v="0.17909999999999998"/>
    <x v="2"/>
  </r>
  <r>
    <s v="DFZ-45083-941"/>
    <x v="224"/>
    <x v="4"/>
    <x v="11"/>
    <s v="34665-62561-AU"/>
    <x v="4"/>
    <x v="2"/>
    <x v="243"/>
    <s v="ttaffarello78@sciencedaily.com"/>
    <x v="0"/>
    <s v="Saint Louis"/>
    <s v="Robusta"/>
    <x v="1"/>
    <x v="2"/>
    <n v="27.484999999999996"/>
    <n v="27.484999999999996"/>
    <n v="1.6490999999999998"/>
    <x v="0"/>
  </r>
  <r>
    <s v="OTA-40969-710"/>
    <x v="83"/>
    <x v="0"/>
    <x v="6"/>
    <s v="77877-11993-QH"/>
    <x v="41"/>
    <x v="1"/>
    <x v="244"/>
    <s v="mcanty79@jigsy.com"/>
    <x v="0"/>
    <s v="Erie"/>
    <s v="Robusta"/>
    <x v="1"/>
    <x v="0"/>
    <n v="11.95"/>
    <n v="59.75"/>
    <n v="0.71699999999999997"/>
    <x v="0"/>
  </r>
  <r>
    <s v="GRH-45571-667"/>
    <x v="104"/>
    <x v="2"/>
    <x v="3"/>
    <s v="32291-18308-YZ"/>
    <x v="3"/>
    <x v="3"/>
    <x v="245"/>
    <s v="jkopke7a@auda.org.au"/>
    <x v="0"/>
    <s v="Tacoma"/>
    <s v="Excelsa"/>
    <x v="0"/>
    <x v="0"/>
    <n v="13.75"/>
    <n v="41.25"/>
    <n v="1.5125"/>
    <x v="2"/>
  </r>
  <r>
    <s v="NXV-05302-067"/>
    <x v="225"/>
    <x v="3"/>
    <x v="8"/>
    <s v="25754-33191-ZI"/>
    <x v="43"/>
    <x v="4"/>
    <x v="246"/>
    <s v="Not Available"/>
    <x v="0"/>
    <s v="Richmond"/>
    <s v="Liberica"/>
    <x v="0"/>
    <x v="2"/>
    <n v="33.464999999999996"/>
    <n v="133.85999999999999"/>
    <n v="4.3504499999999995"/>
    <x v="2"/>
  </r>
  <r>
    <s v="VZH-86274-142"/>
    <x v="226"/>
    <x v="3"/>
    <x v="5"/>
    <s v="53120-45532-KL"/>
    <x v="41"/>
    <x v="1"/>
    <x v="247"/>
    <s v="Not Available"/>
    <x v="1"/>
    <s v="Kinsealy-Drinan"/>
    <s v="Robusta"/>
    <x v="1"/>
    <x v="0"/>
    <n v="11.95"/>
    <n v="59.75"/>
    <n v="0.71699999999999997"/>
    <x v="0"/>
  </r>
  <r>
    <s v="KIX-93248-135"/>
    <x v="227"/>
    <x v="5"/>
    <x v="10"/>
    <s v="36605-83052-WB"/>
    <x v="20"/>
    <x v="2"/>
    <x v="248"/>
    <s v="vhellmore7d@bbc.co.uk"/>
    <x v="0"/>
    <s v="Little Rock"/>
    <s v="Arabica"/>
    <x v="2"/>
    <x v="1"/>
    <n v="5.97"/>
    <n v="5.97"/>
    <n v="0.5373"/>
    <x v="0"/>
  </r>
  <r>
    <s v="AXR-10962-010"/>
    <x v="180"/>
    <x v="6"/>
    <x v="6"/>
    <s v="53683-35977-KI"/>
    <x v="45"/>
    <x v="0"/>
    <x v="249"/>
    <s v="mseawright7e@nbcnews.com"/>
    <x v="2"/>
    <s v="Newton"/>
    <s v="Excelsa"/>
    <x v="2"/>
    <x v="0"/>
    <n v="12.15"/>
    <n v="24.3"/>
    <n v="1.3365"/>
    <x v="2"/>
  </r>
  <r>
    <s v="IHS-71573-008"/>
    <x v="228"/>
    <x v="4"/>
    <x v="5"/>
    <s v="07972-83134-NM"/>
    <x v="15"/>
    <x v="5"/>
    <x v="250"/>
    <s v="snortheast7f@mashable.com"/>
    <x v="0"/>
    <s v="Sparks"/>
    <s v="Excelsa"/>
    <x v="2"/>
    <x v="3"/>
    <n v="3.645"/>
    <n v="21.87"/>
    <n v="0.40095000000000003"/>
    <x v="0"/>
  </r>
  <r>
    <s v="QTR-19001-114"/>
    <x v="229"/>
    <x v="0"/>
    <x v="11"/>
    <s v="01035-70465-UO"/>
    <x v="9"/>
    <x v="0"/>
    <x v="195"/>
    <s v="aattwater5u@wikia.com"/>
    <x v="0"/>
    <s v="Charlottesville"/>
    <s v="Arabica"/>
    <x v="2"/>
    <x v="0"/>
    <n v="9.9499999999999993"/>
    <n v="19.899999999999999"/>
    <n v="0.89549999999999985"/>
    <x v="1"/>
  </r>
  <r>
    <s v="WBK-62297-910"/>
    <x v="230"/>
    <x v="3"/>
    <x v="5"/>
    <s v="25514-23938-IQ"/>
    <x v="16"/>
    <x v="0"/>
    <x v="251"/>
    <s v="mfearon7h@reverbnation.com"/>
    <x v="0"/>
    <s v="Denton"/>
    <s v="Arabica"/>
    <x v="2"/>
    <x v="3"/>
    <n v="2.9849999999999999"/>
    <n v="5.97"/>
    <n v="0.26865"/>
    <x v="2"/>
  </r>
  <r>
    <s v="OGY-19377-175"/>
    <x v="231"/>
    <x v="5"/>
    <x v="2"/>
    <s v="49084-44492-OJ"/>
    <x v="6"/>
    <x v="2"/>
    <x v="252"/>
    <s v="Not Available"/>
    <x v="1"/>
    <s v="Tullamore"/>
    <s v="Excelsa"/>
    <x v="2"/>
    <x v="1"/>
    <n v="7.29"/>
    <n v="7.29"/>
    <n v="0.80190000000000006"/>
    <x v="0"/>
  </r>
  <r>
    <s v="ESR-66651-814"/>
    <x v="80"/>
    <x v="1"/>
    <x v="5"/>
    <s v="76624-72205-CK"/>
    <x v="16"/>
    <x v="4"/>
    <x v="253"/>
    <s v="jsisneros7j@a8.net"/>
    <x v="0"/>
    <s v="Raleigh"/>
    <s v="Arabica"/>
    <x v="2"/>
    <x v="3"/>
    <n v="2.9849999999999999"/>
    <n v="11.94"/>
    <n v="0.26865"/>
    <x v="0"/>
  </r>
  <r>
    <s v="CPX-46916-770"/>
    <x v="232"/>
    <x v="2"/>
    <x v="3"/>
    <s v="12729-50170-JE"/>
    <x v="41"/>
    <x v="5"/>
    <x v="254"/>
    <s v="zcarlson7k@bigcartel.com"/>
    <x v="1"/>
    <s v="Shankill"/>
    <s v="Robusta"/>
    <x v="1"/>
    <x v="0"/>
    <n v="11.95"/>
    <n v="71.699999999999989"/>
    <n v="0.71699999999999997"/>
    <x v="0"/>
  </r>
  <r>
    <s v="MDC-03318-645"/>
    <x v="233"/>
    <x v="4"/>
    <x v="8"/>
    <s v="43974-44760-QI"/>
    <x v="29"/>
    <x v="0"/>
    <x v="255"/>
    <s v="wmaddox7l@timesonline.co.uk"/>
    <x v="0"/>
    <s v="New York City"/>
    <s v="Arabica"/>
    <x v="1"/>
    <x v="3"/>
    <n v="3.8849999999999998"/>
    <n v="7.77"/>
    <n v="0.34964999999999996"/>
    <x v="2"/>
  </r>
  <r>
    <s v="SFF-86059-407"/>
    <x v="234"/>
    <x v="1"/>
    <x v="1"/>
    <s v="30585-48726-BK"/>
    <x v="37"/>
    <x v="2"/>
    <x v="256"/>
    <s v="dhedlestone7m@craigslist.org"/>
    <x v="0"/>
    <s v="Stamford"/>
    <s v="Arabica"/>
    <x v="0"/>
    <x v="2"/>
    <n v="25.874999999999996"/>
    <n v="25.874999999999996"/>
    <n v="2.3287499999999994"/>
    <x v="2"/>
  </r>
  <r>
    <s v="SCL-94540-788"/>
    <x v="235"/>
    <x v="3"/>
    <x v="1"/>
    <s v="16123-07017-TY"/>
    <x v="10"/>
    <x v="5"/>
    <x v="257"/>
    <s v="tcrowthe7n@europa.eu"/>
    <x v="0"/>
    <s v="Toledo"/>
    <s v="Excelsa"/>
    <x v="1"/>
    <x v="2"/>
    <n v="34.154999999999994"/>
    <n v="204.92999999999995"/>
    <n v="3.7570499999999996"/>
    <x v="2"/>
  </r>
  <r>
    <s v="HVU-21634-076"/>
    <x v="236"/>
    <x v="1"/>
    <x v="1"/>
    <s v="27723-45097-MH"/>
    <x v="4"/>
    <x v="4"/>
    <x v="258"/>
    <s v="dbury7o@tinyurl.com"/>
    <x v="1"/>
    <s v="Castleblayney"/>
    <s v="Robusta"/>
    <x v="1"/>
    <x v="2"/>
    <n v="27.484999999999996"/>
    <n v="109.93999999999998"/>
    <n v="1.6490999999999998"/>
    <x v="0"/>
  </r>
  <r>
    <s v="XUS-73326-418"/>
    <x v="237"/>
    <x v="2"/>
    <x v="9"/>
    <s v="37078-56703-AF"/>
    <x v="33"/>
    <x v="5"/>
    <x v="259"/>
    <s v="gbroadbear7p@omniture.com"/>
    <x v="0"/>
    <s v="Columbia"/>
    <s v="Excelsa"/>
    <x v="1"/>
    <x v="0"/>
    <n v="14.85"/>
    <n v="89.1"/>
    <n v="1.6335"/>
    <x v="2"/>
  </r>
  <r>
    <s v="XWD-18933-006"/>
    <x v="238"/>
    <x v="4"/>
    <x v="3"/>
    <s v="79420-11075-MY"/>
    <x v="29"/>
    <x v="0"/>
    <x v="260"/>
    <s v="epalfrey7q@devhub.com"/>
    <x v="0"/>
    <s v="Fort Wayne"/>
    <s v="Arabica"/>
    <x v="1"/>
    <x v="3"/>
    <n v="3.8849999999999998"/>
    <n v="7.77"/>
    <n v="0.34964999999999996"/>
    <x v="0"/>
  </r>
  <r>
    <s v="HPD-65272-772"/>
    <x v="52"/>
    <x v="3"/>
    <x v="10"/>
    <s v="57504-13456-UO"/>
    <x v="43"/>
    <x v="2"/>
    <x v="261"/>
    <s v="pmetrick7r@rakuten.co.jp"/>
    <x v="0"/>
    <s v="Saint Louis"/>
    <s v="Liberica"/>
    <x v="0"/>
    <x v="2"/>
    <n v="33.464999999999996"/>
    <n v="33.464999999999996"/>
    <n v="4.3504499999999995"/>
    <x v="0"/>
  </r>
  <r>
    <s v="JEG-93140-224"/>
    <x v="146"/>
    <x v="6"/>
    <x v="10"/>
    <s v="53751-57560-CN"/>
    <x v="1"/>
    <x v="1"/>
    <x v="262"/>
    <s v="Not Available"/>
    <x v="0"/>
    <s v="Portland"/>
    <s v="Excelsa"/>
    <x v="0"/>
    <x v="1"/>
    <n v="8.25"/>
    <n v="41.25"/>
    <n v="0.90749999999999997"/>
    <x v="0"/>
  </r>
  <r>
    <s v="NNH-62058-950"/>
    <x v="239"/>
    <x v="0"/>
    <x v="4"/>
    <s v="96112-42558-EA"/>
    <x v="33"/>
    <x v="4"/>
    <x v="263"/>
    <s v="kkarby7t@sbwire.com"/>
    <x v="0"/>
    <s v="Boulder"/>
    <s v="Excelsa"/>
    <x v="1"/>
    <x v="0"/>
    <n v="14.85"/>
    <n v="59.4"/>
    <n v="1.6335"/>
    <x v="0"/>
  </r>
  <r>
    <s v="LTD-71429-845"/>
    <x v="240"/>
    <x v="6"/>
    <x v="10"/>
    <s v="03157-23165-UB"/>
    <x v="42"/>
    <x v="2"/>
    <x v="264"/>
    <s v="fcrumpe7u@ftc.gov"/>
    <x v="2"/>
    <s v="Norton"/>
    <s v="Arabica"/>
    <x v="1"/>
    <x v="1"/>
    <n v="7.77"/>
    <n v="7.77"/>
    <n v="0.69929999999999992"/>
    <x v="2"/>
  </r>
  <r>
    <s v="MPV-26985-215"/>
    <x v="241"/>
    <x v="6"/>
    <x v="1"/>
    <s v="51466-52850-AG"/>
    <x v="34"/>
    <x v="2"/>
    <x v="265"/>
    <s v="achatto7v@sakura.ne.jp"/>
    <x v="2"/>
    <s v="Sheffield"/>
    <s v="Robusta"/>
    <x v="2"/>
    <x v="1"/>
    <n v="5.3699999999999992"/>
    <n v="5.3699999999999992"/>
    <n v="0.32219999999999993"/>
    <x v="0"/>
  </r>
  <r>
    <s v="IYO-10245-081"/>
    <x v="242"/>
    <x v="4"/>
    <x v="5"/>
    <s v="57145-31023-FK"/>
    <x v="28"/>
    <x v="3"/>
    <x v="266"/>
    <s v="Not Available"/>
    <x v="0"/>
    <s v="Louisville"/>
    <s v="Excelsa"/>
    <x v="0"/>
    <x v="2"/>
    <n v="31.624999999999996"/>
    <n v="94.874999999999986"/>
    <n v="3.4787499999999998"/>
    <x v="2"/>
  </r>
  <r>
    <s v="BYZ-39669-954"/>
    <x v="243"/>
    <x v="4"/>
    <x v="2"/>
    <s v="66408-53777-VE"/>
    <x v="26"/>
    <x v="2"/>
    <x v="267"/>
    <s v="Not Available"/>
    <x v="0"/>
    <s v="Buffalo"/>
    <s v="Liberica"/>
    <x v="1"/>
    <x v="2"/>
    <n v="36.454999999999998"/>
    <n v="36.454999999999998"/>
    <n v="4.7391499999999995"/>
    <x v="2"/>
  </r>
  <r>
    <s v="EFB-72860-209"/>
    <x v="244"/>
    <x v="0"/>
    <x v="7"/>
    <s v="53035-99701-WG"/>
    <x v="14"/>
    <x v="4"/>
    <x v="268"/>
    <s v="bmergue7y@umn.edu"/>
    <x v="0"/>
    <s v="Canton"/>
    <s v="Arabica"/>
    <x v="0"/>
    <x v="3"/>
    <n v="3.375"/>
    <n v="13.5"/>
    <n v="0.30374999999999996"/>
    <x v="0"/>
  </r>
  <r>
    <s v="GMM-72397-378"/>
    <x v="245"/>
    <x v="3"/>
    <x v="5"/>
    <s v="45899-92796-EI"/>
    <x v="40"/>
    <x v="4"/>
    <x v="269"/>
    <s v="kpatise7z@jigsy.com"/>
    <x v="0"/>
    <s v="Boston"/>
    <s v="Robusta"/>
    <x v="1"/>
    <x v="3"/>
    <n v="3.5849999999999995"/>
    <n v="14.339999999999998"/>
    <n v="0.21509999999999996"/>
    <x v="2"/>
  </r>
  <r>
    <s v="LYP-52345-883"/>
    <x v="246"/>
    <x v="1"/>
    <x v="6"/>
    <s v="17649-28133-PY"/>
    <x v="1"/>
    <x v="2"/>
    <x v="270"/>
    <s v="Not Available"/>
    <x v="1"/>
    <s v="Kinlough"/>
    <s v="Excelsa"/>
    <x v="0"/>
    <x v="1"/>
    <n v="8.25"/>
    <n v="8.25"/>
    <n v="0.90749999999999997"/>
    <x v="0"/>
  </r>
  <r>
    <s v="DFK-35846-692"/>
    <x v="247"/>
    <x v="6"/>
    <x v="11"/>
    <s v="49612-33852-CN"/>
    <x v="25"/>
    <x v="1"/>
    <x v="271"/>
    <s v="Not Available"/>
    <x v="0"/>
    <s v="Lynchburg"/>
    <s v="Robusta"/>
    <x v="2"/>
    <x v="3"/>
    <n v="2.6849999999999996"/>
    <n v="13.424999999999997"/>
    <n v="0.16109999999999997"/>
    <x v="0"/>
  </r>
  <r>
    <s v="XAH-93337-609"/>
    <x v="248"/>
    <x v="0"/>
    <x v="7"/>
    <s v="66976-43829-YG"/>
    <x v="9"/>
    <x v="1"/>
    <x v="272"/>
    <s v="dduke82@vkontakte.ru"/>
    <x v="0"/>
    <s v="Los Angeles"/>
    <s v="Arabica"/>
    <x v="2"/>
    <x v="0"/>
    <n v="9.9499999999999993"/>
    <n v="49.75"/>
    <n v="0.89549999999999985"/>
    <x v="2"/>
  </r>
  <r>
    <s v="QKA-72582-644"/>
    <x v="249"/>
    <x v="1"/>
    <x v="9"/>
    <s v="64852-04619-XZ"/>
    <x v="1"/>
    <x v="0"/>
    <x v="273"/>
    <s v="Not Available"/>
    <x v="1"/>
    <s v="Drumcondra"/>
    <s v="Excelsa"/>
    <x v="0"/>
    <x v="1"/>
    <n v="8.25"/>
    <n v="16.5"/>
    <n v="0.90749999999999997"/>
    <x v="2"/>
  </r>
  <r>
    <s v="ZDK-84567-102"/>
    <x v="250"/>
    <x v="3"/>
    <x v="11"/>
    <s v="58690-31815-VY"/>
    <x v="20"/>
    <x v="3"/>
    <x v="274"/>
    <s v="ihussey84@mapy.cz"/>
    <x v="0"/>
    <s v="Birmingham"/>
    <s v="Arabica"/>
    <x v="2"/>
    <x v="1"/>
    <n v="5.97"/>
    <n v="17.91"/>
    <n v="0.5373"/>
    <x v="2"/>
  </r>
  <r>
    <s v="WAV-38301-984"/>
    <x v="251"/>
    <x v="4"/>
    <x v="6"/>
    <s v="62863-81239-DT"/>
    <x v="20"/>
    <x v="1"/>
    <x v="275"/>
    <s v="cpinkerton85@upenn.edu"/>
    <x v="0"/>
    <s v="Alexandria"/>
    <s v="Arabica"/>
    <x v="2"/>
    <x v="1"/>
    <n v="5.97"/>
    <n v="29.849999999999998"/>
    <n v="0.5373"/>
    <x v="2"/>
  </r>
  <r>
    <s v="KZR-33023-209"/>
    <x v="177"/>
    <x v="2"/>
    <x v="8"/>
    <s v="21177-40725-CF"/>
    <x v="33"/>
    <x v="3"/>
    <x v="276"/>
    <s v="Not Available"/>
    <x v="0"/>
    <s v="Danbury"/>
    <s v="Excelsa"/>
    <x v="1"/>
    <x v="0"/>
    <n v="14.85"/>
    <n v="44.55"/>
    <n v="1.6335"/>
    <x v="2"/>
  </r>
  <r>
    <s v="ULM-49433-003"/>
    <x v="252"/>
    <x v="2"/>
    <x v="3"/>
    <s v="99421-80253-UI"/>
    <x v="3"/>
    <x v="0"/>
    <x v="277"/>
    <s v="Not Available"/>
    <x v="0"/>
    <s v="Albany"/>
    <s v="Excelsa"/>
    <x v="0"/>
    <x v="0"/>
    <n v="13.75"/>
    <n v="27.5"/>
    <n v="1.5125"/>
    <x v="2"/>
  </r>
  <r>
    <s v="SIB-83254-136"/>
    <x v="253"/>
    <x v="6"/>
    <x v="5"/>
    <s v="45315-50206-DK"/>
    <x v="8"/>
    <x v="5"/>
    <x v="278"/>
    <s v="dvizor88@furl.net"/>
    <x v="0"/>
    <s v="Naples"/>
    <s v="Robusta"/>
    <x v="0"/>
    <x v="1"/>
    <n v="5.97"/>
    <n v="35.82"/>
    <n v="0.35819999999999996"/>
    <x v="0"/>
  </r>
  <r>
    <s v="NOK-50349-551"/>
    <x v="254"/>
    <x v="1"/>
    <x v="6"/>
    <s v="09595-95726-OV"/>
    <x v="34"/>
    <x v="3"/>
    <x v="279"/>
    <s v="esedgebeer89@oaic.gov.au"/>
    <x v="0"/>
    <s v="Miami Beach"/>
    <s v="Robusta"/>
    <x v="2"/>
    <x v="1"/>
    <n v="5.3699999999999992"/>
    <n v="16.11"/>
    <n v="0.32219999999999993"/>
    <x v="0"/>
  </r>
  <r>
    <s v="YIS-96268-844"/>
    <x v="227"/>
    <x v="5"/>
    <x v="10"/>
    <s v="60221-67036-TD"/>
    <x v="46"/>
    <x v="5"/>
    <x v="280"/>
    <s v="klestrange8a@lulu.com"/>
    <x v="0"/>
    <s v="Atlanta"/>
    <s v="Excelsa"/>
    <x v="1"/>
    <x v="3"/>
    <n v="4.4550000000000001"/>
    <n v="26.73"/>
    <n v="0.49004999999999999"/>
    <x v="0"/>
  </r>
  <r>
    <s v="CXI-04933-855"/>
    <x v="110"/>
    <x v="4"/>
    <x v="8"/>
    <s v="62923-29397-KX"/>
    <x v="10"/>
    <x v="5"/>
    <x v="281"/>
    <s v="ltanti8b@techcrunch.com"/>
    <x v="0"/>
    <s v="Corpus Christi"/>
    <s v="Excelsa"/>
    <x v="1"/>
    <x v="2"/>
    <n v="34.154999999999994"/>
    <n v="204.92999999999995"/>
    <n v="3.7570499999999996"/>
    <x v="0"/>
  </r>
  <r>
    <s v="IZU-90429-382"/>
    <x v="182"/>
    <x v="4"/>
    <x v="6"/>
    <s v="33011-52383-BA"/>
    <x v="2"/>
    <x v="3"/>
    <x v="282"/>
    <s v="ade8c@1und1.de"/>
    <x v="0"/>
    <s v="Honolulu"/>
    <s v="Arabica"/>
    <x v="1"/>
    <x v="0"/>
    <n v="12.95"/>
    <n v="38.849999999999994"/>
    <n v="1.1655"/>
    <x v="0"/>
  </r>
  <r>
    <s v="WIT-40912-783"/>
    <x v="255"/>
    <x v="3"/>
    <x v="0"/>
    <s v="86768-91598-FA"/>
    <x v="12"/>
    <x v="4"/>
    <x v="283"/>
    <s v="tjedrachowicz8d@acquirethisname.com"/>
    <x v="0"/>
    <s v="Austin"/>
    <s v="Liberica"/>
    <x v="2"/>
    <x v="3"/>
    <n v="3.8849999999999998"/>
    <n v="15.54"/>
    <n v="0.50505"/>
    <x v="0"/>
  </r>
  <r>
    <s v="PSD-57291-590"/>
    <x v="256"/>
    <x v="0"/>
    <x v="7"/>
    <s v="37191-12203-MX"/>
    <x v="19"/>
    <x v="2"/>
    <x v="284"/>
    <s v="pstonner8e@moonfruit.com"/>
    <x v="0"/>
    <s v="Baltimore"/>
    <s v="Arabica"/>
    <x v="0"/>
    <x v="1"/>
    <n v="6.75"/>
    <n v="6.75"/>
    <n v="0.60749999999999993"/>
    <x v="2"/>
  </r>
  <r>
    <s v="GOI-41472-677"/>
    <x v="3"/>
    <x v="1"/>
    <x v="3"/>
    <s v="16545-76328-JY"/>
    <x v="47"/>
    <x v="4"/>
    <x v="285"/>
    <s v="dtingly8f@goo.ne.jp"/>
    <x v="0"/>
    <s v="Lexington"/>
    <s v="Excelsa"/>
    <x v="2"/>
    <x v="2"/>
    <n v="27.945"/>
    <n v="111.78"/>
    <n v="3.07395"/>
    <x v="0"/>
  </r>
  <r>
    <s v="KTX-17944-494"/>
    <x v="257"/>
    <x v="6"/>
    <x v="9"/>
    <s v="74330-29286-RO"/>
    <x v="29"/>
    <x v="2"/>
    <x v="286"/>
    <s v="crushe8n@about.me"/>
    <x v="0"/>
    <s v="Charlotte"/>
    <s v="Arabica"/>
    <x v="1"/>
    <x v="3"/>
    <n v="3.8849999999999998"/>
    <n v="3.8849999999999998"/>
    <n v="0.34964999999999996"/>
    <x v="0"/>
  </r>
  <r>
    <s v="RDM-99811-230"/>
    <x v="258"/>
    <x v="1"/>
    <x v="11"/>
    <s v="22349-47389-GY"/>
    <x v="21"/>
    <x v="1"/>
    <x v="287"/>
    <s v="bchecci8h@usa.gov"/>
    <x v="2"/>
    <s v="Eaton"/>
    <s v="Liberica"/>
    <x v="0"/>
    <x v="3"/>
    <n v="4.3650000000000002"/>
    <n v="21.825000000000003"/>
    <n v="0.56745000000000001"/>
    <x v="2"/>
  </r>
  <r>
    <s v="JTU-55897-581"/>
    <x v="259"/>
    <x v="4"/>
    <x v="10"/>
    <s v="70290-38099-GB"/>
    <x v="36"/>
    <x v="1"/>
    <x v="288"/>
    <s v="jbagot8i@mac.com"/>
    <x v="0"/>
    <s v="Lincoln"/>
    <s v="Robusta"/>
    <x v="0"/>
    <x v="3"/>
    <n v="2.9849999999999999"/>
    <n v="14.924999999999999"/>
    <n v="0.17909999999999998"/>
    <x v="2"/>
  </r>
  <r>
    <s v="CRK-07584-240"/>
    <x v="260"/>
    <x v="6"/>
    <x v="4"/>
    <s v="18741-72071-PP"/>
    <x v="17"/>
    <x v="3"/>
    <x v="289"/>
    <s v="ebeeble8j@soundcloud.com"/>
    <x v="0"/>
    <s v="Cincinnati"/>
    <s v="Arabica"/>
    <x v="0"/>
    <x v="0"/>
    <n v="11.25"/>
    <n v="33.75"/>
    <n v="1.0125"/>
    <x v="0"/>
  </r>
  <r>
    <s v="MKE-75518-399"/>
    <x v="261"/>
    <x v="2"/>
    <x v="1"/>
    <s v="62588-82624-II"/>
    <x v="17"/>
    <x v="3"/>
    <x v="290"/>
    <s v="cfluin8k@flickr.com"/>
    <x v="2"/>
    <s v="Sheffield"/>
    <s v="Arabica"/>
    <x v="0"/>
    <x v="0"/>
    <n v="11.25"/>
    <n v="33.75"/>
    <n v="1.0125"/>
    <x v="2"/>
  </r>
  <r>
    <s v="AEL-51169-725"/>
    <x v="262"/>
    <x v="3"/>
    <x v="10"/>
    <s v="37430-29579-HD"/>
    <x v="21"/>
    <x v="5"/>
    <x v="291"/>
    <s v="ebletsor8l@vinaora.com"/>
    <x v="0"/>
    <s v="West Hartford"/>
    <s v="Liberica"/>
    <x v="0"/>
    <x v="3"/>
    <n v="4.3650000000000002"/>
    <n v="26.19"/>
    <n v="0.56745000000000001"/>
    <x v="0"/>
  </r>
  <r>
    <s v="ZGM-83108-823"/>
    <x v="263"/>
    <x v="5"/>
    <x v="4"/>
    <s v="84132-22322-QT"/>
    <x v="33"/>
    <x v="2"/>
    <x v="292"/>
    <s v="pbrydell8m@bloglovin.com"/>
    <x v="1"/>
    <s v="Listowel"/>
    <s v="Excelsa"/>
    <x v="1"/>
    <x v="0"/>
    <n v="14.85"/>
    <n v="14.85"/>
    <n v="1.6335"/>
    <x v="2"/>
  </r>
  <r>
    <s v="JBP-78754-392"/>
    <x v="212"/>
    <x v="0"/>
    <x v="8"/>
    <s v="74330-29286-RO"/>
    <x v="28"/>
    <x v="5"/>
    <x v="286"/>
    <s v="crushe8n@about.me"/>
    <x v="0"/>
    <s v="Charlotte"/>
    <s v="Excelsa"/>
    <x v="0"/>
    <x v="2"/>
    <n v="31.624999999999996"/>
    <n v="189.74999999999997"/>
    <n v="3.4787499999999998"/>
    <x v="0"/>
  </r>
  <r>
    <s v="RNH-54912-747"/>
    <x v="187"/>
    <x v="4"/>
    <x v="5"/>
    <s v="37445-17791-NQ"/>
    <x v="8"/>
    <x v="2"/>
    <x v="293"/>
    <s v="nleethem8o@mac.com"/>
    <x v="0"/>
    <s v="Alexandria"/>
    <s v="Robusta"/>
    <x v="0"/>
    <x v="1"/>
    <n v="5.97"/>
    <n v="5.97"/>
    <n v="0.35819999999999996"/>
    <x v="0"/>
  </r>
  <r>
    <s v="JDS-33440-914"/>
    <x v="248"/>
    <x v="0"/>
    <x v="7"/>
    <s v="58511-10548-ZU"/>
    <x v="0"/>
    <x v="3"/>
    <x v="294"/>
    <s v="anesfield8p@people.com.cn"/>
    <x v="2"/>
    <s v="Belfast"/>
    <s v="Robusta"/>
    <x v="0"/>
    <x v="0"/>
    <n v="9.9499999999999993"/>
    <n v="29.849999999999998"/>
    <n v="0.59699999999999998"/>
    <x v="0"/>
  </r>
  <r>
    <s v="SYX-48878-182"/>
    <x v="264"/>
    <x v="6"/>
    <x v="3"/>
    <s v="47725-34771-FJ"/>
    <x v="39"/>
    <x v="1"/>
    <x v="295"/>
    <s v="Not Available"/>
    <x v="0"/>
    <s v="Las Vegas"/>
    <s v="Robusta"/>
    <x v="2"/>
    <x v="0"/>
    <n v="8.9499999999999993"/>
    <n v="44.75"/>
    <n v="0.53699999999999992"/>
    <x v="2"/>
  </r>
  <r>
    <s v="ZGD-94763-868"/>
    <x v="265"/>
    <x v="2"/>
    <x v="9"/>
    <s v="53086-67334-KT"/>
    <x v="10"/>
    <x v="2"/>
    <x v="296"/>
    <s v="mbrockway8r@ibm.com"/>
    <x v="0"/>
    <s v="Des Moines"/>
    <s v="Excelsa"/>
    <x v="1"/>
    <x v="2"/>
    <n v="34.154999999999994"/>
    <n v="34.154999999999994"/>
    <n v="3.7570499999999996"/>
    <x v="0"/>
  </r>
  <r>
    <s v="CZY-70361-485"/>
    <x v="266"/>
    <x v="5"/>
    <x v="1"/>
    <s v="83308-82257-UN"/>
    <x v="10"/>
    <x v="5"/>
    <x v="297"/>
    <s v="nlush8s@dedecms.com"/>
    <x v="1"/>
    <s v="Ballivor"/>
    <s v="Excelsa"/>
    <x v="1"/>
    <x v="2"/>
    <n v="34.154999999999994"/>
    <n v="204.92999999999995"/>
    <n v="3.7570499999999996"/>
    <x v="2"/>
  </r>
  <r>
    <s v="RJR-12175-899"/>
    <x v="267"/>
    <x v="4"/>
    <x v="6"/>
    <s v="37274-08534-FM"/>
    <x v="6"/>
    <x v="3"/>
    <x v="298"/>
    <s v="smcmillian8t@csmonitor.com"/>
    <x v="0"/>
    <s v="Akron"/>
    <s v="Excelsa"/>
    <x v="2"/>
    <x v="1"/>
    <n v="7.29"/>
    <n v="21.87"/>
    <n v="0.80190000000000006"/>
    <x v="2"/>
  </r>
  <r>
    <s v="ELB-07929-407"/>
    <x v="204"/>
    <x v="6"/>
    <x v="4"/>
    <s v="54004-04664-AA"/>
    <x v="37"/>
    <x v="0"/>
    <x v="299"/>
    <s v="tbennison8u@google.cn"/>
    <x v="0"/>
    <s v="West Palm Beach"/>
    <s v="Arabica"/>
    <x v="0"/>
    <x v="2"/>
    <n v="25.874999999999996"/>
    <n v="51.749999999999993"/>
    <n v="2.3287499999999994"/>
    <x v="0"/>
  </r>
  <r>
    <s v="UJQ-54441-340"/>
    <x v="268"/>
    <x v="5"/>
    <x v="2"/>
    <s v="26822-19510-SD"/>
    <x v="18"/>
    <x v="0"/>
    <x v="300"/>
    <s v="gtweed8v@yolasite.com"/>
    <x v="0"/>
    <s v="Fresno"/>
    <s v="Excelsa"/>
    <x v="0"/>
    <x v="3"/>
    <n v="4.125"/>
    <n v="8.25"/>
    <n v="0.45374999999999999"/>
    <x v="0"/>
  </r>
  <r>
    <s v="UJQ-54441-340"/>
    <x v="268"/>
    <x v="5"/>
    <x v="2"/>
    <s v="26822-19510-SD"/>
    <x v="29"/>
    <x v="1"/>
    <x v="300"/>
    <s v="gtweed8v@yolasite.com"/>
    <x v="0"/>
    <s v="Fresno"/>
    <s v="Arabica"/>
    <x v="1"/>
    <x v="3"/>
    <n v="3.8849999999999998"/>
    <n v="19.424999999999997"/>
    <n v="0.34964999999999996"/>
    <x v="1"/>
  </r>
  <r>
    <s v="OWY-43108-475"/>
    <x v="269"/>
    <x v="4"/>
    <x v="9"/>
    <s v="06432-73165-ML"/>
    <x v="14"/>
    <x v="5"/>
    <x v="301"/>
    <s v="ggoggin8x@wix.com"/>
    <x v="1"/>
    <s v="Sandyford"/>
    <s v="Arabica"/>
    <x v="0"/>
    <x v="3"/>
    <n v="3.375"/>
    <n v="20.25"/>
    <n v="0.30374999999999996"/>
    <x v="0"/>
  </r>
  <r>
    <s v="GNO-91911-159"/>
    <x v="145"/>
    <x v="0"/>
    <x v="9"/>
    <s v="96503-31833-CW"/>
    <x v="31"/>
    <x v="3"/>
    <x v="302"/>
    <s v="sjeyness8y@biglobe.ne.jp"/>
    <x v="1"/>
    <s v="Dublin"/>
    <s v="Liberica"/>
    <x v="2"/>
    <x v="1"/>
    <n v="7.77"/>
    <n v="23.31"/>
    <n v="1.0101"/>
    <x v="2"/>
  </r>
  <r>
    <s v="CNY-06284-066"/>
    <x v="270"/>
    <x v="4"/>
    <x v="1"/>
    <s v="63985-64148-MG"/>
    <x v="15"/>
    <x v="1"/>
    <x v="303"/>
    <s v="dbonhome8z@shinystat.com"/>
    <x v="0"/>
    <s v="Knoxville"/>
    <s v="Excelsa"/>
    <x v="2"/>
    <x v="3"/>
    <n v="3.645"/>
    <n v="18.225000000000001"/>
    <n v="0.40095000000000003"/>
    <x v="0"/>
  </r>
  <r>
    <s v="OQS-46321-904"/>
    <x v="271"/>
    <x v="4"/>
    <x v="2"/>
    <s v="19597-91185-CM"/>
    <x v="3"/>
    <x v="2"/>
    <x v="304"/>
    <s v="Not Available"/>
    <x v="0"/>
    <s v="Shawnee Mission"/>
    <s v="Excelsa"/>
    <x v="0"/>
    <x v="0"/>
    <n v="13.75"/>
    <n v="13.75"/>
    <n v="1.5125"/>
    <x v="2"/>
  </r>
  <r>
    <s v="IBW-87442-480"/>
    <x v="272"/>
    <x v="0"/>
    <x v="2"/>
    <s v="79814-23626-JR"/>
    <x v="44"/>
    <x v="2"/>
    <x v="305"/>
    <s v="tle91@epa.gov"/>
    <x v="0"/>
    <s v="San Francisco"/>
    <s v="Arabica"/>
    <x v="1"/>
    <x v="2"/>
    <n v="29.784999999999997"/>
    <n v="29.784999999999997"/>
    <n v="2.6806499999999995"/>
    <x v="0"/>
  </r>
  <r>
    <s v="DGZ-82537-477"/>
    <x v="252"/>
    <x v="2"/>
    <x v="3"/>
    <s v="43439-94003-DW"/>
    <x v="39"/>
    <x v="1"/>
    <x v="306"/>
    <s v="Not Available"/>
    <x v="0"/>
    <s v="Birmingham"/>
    <s v="Robusta"/>
    <x v="2"/>
    <x v="0"/>
    <n v="8.9499999999999993"/>
    <n v="44.75"/>
    <n v="0.53699999999999992"/>
    <x v="2"/>
  </r>
  <r>
    <s v="LPS-39089-432"/>
    <x v="273"/>
    <x v="1"/>
    <x v="8"/>
    <s v="97655-45555-LI"/>
    <x v="39"/>
    <x v="1"/>
    <x v="307"/>
    <s v="balldridge93@yandex.ru"/>
    <x v="0"/>
    <s v="Brooklyn"/>
    <s v="Robusta"/>
    <x v="2"/>
    <x v="0"/>
    <n v="8.9499999999999993"/>
    <n v="44.75"/>
    <n v="0.53699999999999992"/>
    <x v="0"/>
  </r>
  <r>
    <s v="MQU-86100-929"/>
    <x v="274"/>
    <x v="5"/>
    <x v="1"/>
    <s v="64418-01720-VW"/>
    <x v="23"/>
    <x v="4"/>
    <x v="308"/>
    <s v="Not Available"/>
    <x v="0"/>
    <s v="El Paso"/>
    <s v="Liberica"/>
    <x v="1"/>
    <x v="1"/>
    <n v="9.51"/>
    <n v="38.04"/>
    <n v="1.2363"/>
    <x v="0"/>
  </r>
  <r>
    <s v="XUR-14132-391"/>
    <x v="275"/>
    <x v="3"/>
    <x v="3"/>
    <s v="96836-09258-RI"/>
    <x v="34"/>
    <x v="4"/>
    <x v="309"/>
    <s v="lgoodger95@guardian.co.uk"/>
    <x v="0"/>
    <s v="Sacramento"/>
    <s v="Robusta"/>
    <x v="2"/>
    <x v="1"/>
    <n v="5.3699999999999992"/>
    <n v="21.479999999999997"/>
    <n v="0.32219999999999993"/>
    <x v="0"/>
  </r>
  <r>
    <s v="OVI-27064-381"/>
    <x v="276"/>
    <x v="1"/>
    <x v="11"/>
    <s v="37274-08534-FM"/>
    <x v="34"/>
    <x v="3"/>
    <x v="298"/>
    <s v="smcmillian8t@csmonitor.com"/>
    <x v="0"/>
    <s v="Akron"/>
    <s v="Robusta"/>
    <x v="2"/>
    <x v="1"/>
    <n v="5.3699999999999992"/>
    <n v="16.11"/>
    <n v="0.32219999999999993"/>
    <x v="1"/>
  </r>
  <r>
    <s v="SHP-17012-870"/>
    <x v="277"/>
    <x v="6"/>
    <x v="1"/>
    <s v="69529-07533-CV"/>
    <x v="13"/>
    <x v="2"/>
    <x v="310"/>
    <s v="cdrewett97@wikipedia.org"/>
    <x v="0"/>
    <s v="Boynton Beach"/>
    <s v="Robusta"/>
    <x v="0"/>
    <x v="2"/>
    <n v="22.884999999999998"/>
    <n v="22.884999999999998"/>
    <n v="1.3730999999999998"/>
    <x v="0"/>
  </r>
  <r>
    <s v="FDY-03414-903"/>
    <x v="278"/>
    <x v="3"/>
    <x v="3"/>
    <s v="94840-49457-UD"/>
    <x v="20"/>
    <x v="3"/>
    <x v="311"/>
    <s v="qparsons98@blogtalkradio.com"/>
    <x v="0"/>
    <s v="Los Angeles"/>
    <s v="Arabica"/>
    <x v="2"/>
    <x v="1"/>
    <n v="5.97"/>
    <n v="17.91"/>
    <n v="0.5373"/>
    <x v="0"/>
  </r>
  <r>
    <s v="WXT-85291-143"/>
    <x v="279"/>
    <x v="1"/>
    <x v="0"/>
    <s v="81414-81273-DK"/>
    <x v="8"/>
    <x v="4"/>
    <x v="312"/>
    <s v="vceely99@auda.org.au"/>
    <x v="0"/>
    <s v="Baltimore"/>
    <s v="Robusta"/>
    <x v="0"/>
    <x v="1"/>
    <n v="5.97"/>
    <n v="23.88"/>
    <n v="0.35819999999999996"/>
    <x v="0"/>
  </r>
  <r>
    <s v="QNP-18893-547"/>
    <x v="280"/>
    <x v="2"/>
    <x v="7"/>
    <s v="76930-61689-CH"/>
    <x v="41"/>
    <x v="1"/>
    <x v="313"/>
    <s v="Not Available"/>
    <x v="0"/>
    <s v="Salt Lake City"/>
    <s v="Robusta"/>
    <x v="1"/>
    <x v="0"/>
    <n v="11.95"/>
    <n v="59.75"/>
    <n v="0.71699999999999997"/>
    <x v="2"/>
  </r>
  <r>
    <s v="DOH-92927-530"/>
    <x v="281"/>
    <x v="3"/>
    <x v="10"/>
    <s v="12839-56537-TQ"/>
    <x v="7"/>
    <x v="5"/>
    <x v="314"/>
    <s v="cvasiliev9b@discuz.net"/>
    <x v="0"/>
    <s v="Garland"/>
    <s v="Liberica"/>
    <x v="1"/>
    <x v="3"/>
    <n v="4.7549999999999999"/>
    <n v="28.53"/>
    <n v="0.61814999999999998"/>
    <x v="0"/>
  </r>
  <r>
    <s v="HGJ-82768-173"/>
    <x v="282"/>
    <x v="0"/>
    <x v="3"/>
    <s v="62741-01322-HU"/>
    <x v="17"/>
    <x v="4"/>
    <x v="315"/>
    <s v="tomoylan9c@liveinternet.ru"/>
    <x v="2"/>
    <s v="Church End"/>
    <s v="Arabica"/>
    <x v="0"/>
    <x v="0"/>
    <n v="11.25"/>
    <n v="45"/>
    <n v="1.0125"/>
    <x v="2"/>
  </r>
  <r>
    <s v="YPT-95383-088"/>
    <x v="283"/>
    <x v="6"/>
    <x v="7"/>
    <s v="43439-94003-DW"/>
    <x v="47"/>
    <x v="0"/>
    <x v="306"/>
    <s v="Not Available"/>
    <x v="0"/>
    <s v="Birmingham"/>
    <s v="Excelsa"/>
    <x v="2"/>
    <x v="2"/>
    <n v="27.945"/>
    <n v="55.89"/>
    <n v="3.07395"/>
    <x v="1"/>
  </r>
  <r>
    <s v="OYH-16533-767"/>
    <x v="284"/>
    <x v="4"/>
    <x v="1"/>
    <s v="44932-34838-RM"/>
    <x v="33"/>
    <x v="4"/>
    <x v="316"/>
    <s v="wfetherston9e@constantcontact.com"/>
    <x v="0"/>
    <s v="New York City"/>
    <s v="Excelsa"/>
    <x v="1"/>
    <x v="0"/>
    <n v="14.85"/>
    <n v="59.4"/>
    <n v="1.6335"/>
    <x v="2"/>
  </r>
  <r>
    <s v="DWW-28642-549"/>
    <x v="285"/>
    <x v="3"/>
    <x v="6"/>
    <s v="91181-19412-RQ"/>
    <x v="15"/>
    <x v="0"/>
    <x v="317"/>
    <s v="erasmus9f@techcrunch.com"/>
    <x v="0"/>
    <s v="Boston"/>
    <s v="Excelsa"/>
    <x v="2"/>
    <x v="3"/>
    <n v="3.645"/>
    <n v="7.29"/>
    <n v="0.40095000000000003"/>
    <x v="0"/>
  </r>
  <r>
    <s v="CGO-79583-871"/>
    <x v="286"/>
    <x v="3"/>
    <x v="6"/>
    <s v="37182-54930-XC"/>
    <x v="6"/>
    <x v="2"/>
    <x v="318"/>
    <s v="wgiorgioni9g@wikipedia.org"/>
    <x v="0"/>
    <s v="San Francisco"/>
    <s v="Excelsa"/>
    <x v="2"/>
    <x v="1"/>
    <n v="7.29"/>
    <n v="7.29"/>
    <n v="0.80190000000000006"/>
    <x v="0"/>
  </r>
  <r>
    <s v="TFY-52090-386"/>
    <x v="287"/>
    <x v="6"/>
    <x v="7"/>
    <s v="08613-17327-XT"/>
    <x v="38"/>
    <x v="0"/>
    <x v="319"/>
    <s v="lscargle9h@myspace.com"/>
    <x v="0"/>
    <s v="Indianapolis"/>
    <s v="Excelsa"/>
    <x v="1"/>
    <x v="1"/>
    <n v="8.91"/>
    <n v="17.82"/>
    <n v="0.98009999999999997"/>
    <x v="2"/>
  </r>
  <r>
    <s v="TFY-52090-386"/>
    <x v="287"/>
    <x v="6"/>
    <x v="7"/>
    <s v="08613-17327-XT"/>
    <x v="31"/>
    <x v="1"/>
    <x v="319"/>
    <s v="lscargle9h@myspace.com"/>
    <x v="0"/>
    <s v="Indianapolis"/>
    <s v="Liberica"/>
    <x v="2"/>
    <x v="1"/>
    <n v="7.77"/>
    <n v="38.849999999999994"/>
    <n v="1.0101"/>
    <x v="1"/>
  </r>
  <r>
    <s v="NYY-73968-094"/>
    <x v="288"/>
    <x v="0"/>
    <x v="3"/>
    <s v="70451-38048-AH"/>
    <x v="34"/>
    <x v="5"/>
    <x v="320"/>
    <s v="nclimance9j@europa.eu"/>
    <x v="0"/>
    <s v="Seattle"/>
    <s v="Robusta"/>
    <x v="2"/>
    <x v="1"/>
    <n v="5.3699999999999992"/>
    <n v="32.22"/>
    <n v="0.32219999999999993"/>
    <x v="2"/>
  </r>
  <r>
    <s v="QEY-71761-460"/>
    <x v="250"/>
    <x v="3"/>
    <x v="11"/>
    <s v="35442-75769-PL"/>
    <x v="0"/>
    <x v="0"/>
    <x v="321"/>
    <s v="Not Available"/>
    <x v="1"/>
    <s v="Dunmanway"/>
    <s v="Robusta"/>
    <x v="0"/>
    <x v="0"/>
    <n v="9.9499999999999993"/>
    <n v="19.899999999999999"/>
    <n v="0.59699999999999998"/>
    <x v="0"/>
  </r>
  <r>
    <s v="GKQ-82603-910"/>
    <x v="289"/>
    <x v="6"/>
    <x v="4"/>
    <s v="83737-56117-JE"/>
    <x v="41"/>
    <x v="1"/>
    <x v="322"/>
    <s v="asnazle9l@oracle.com"/>
    <x v="0"/>
    <s v="Montgomery"/>
    <s v="Robusta"/>
    <x v="1"/>
    <x v="0"/>
    <n v="11.95"/>
    <n v="59.75"/>
    <n v="0.71699999999999997"/>
    <x v="2"/>
  </r>
  <r>
    <s v="IOB-32673-745"/>
    <x v="290"/>
    <x v="2"/>
    <x v="5"/>
    <s v="07095-81281-NJ"/>
    <x v="42"/>
    <x v="3"/>
    <x v="323"/>
    <s v="rworg9m@arstechnica.com"/>
    <x v="0"/>
    <s v="Dallas"/>
    <s v="Arabica"/>
    <x v="1"/>
    <x v="1"/>
    <n v="7.77"/>
    <n v="23.31"/>
    <n v="0.69929999999999992"/>
    <x v="0"/>
  </r>
  <r>
    <s v="YAU-98893-150"/>
    <x v="291"/>
    <x v="4"/>
    <x v="4"/>
    <s v="77043-48851-HG"/>
    <x v="24"/>
    <x v="3"/>
    <x v="324"/>
    <s v="ldanes9n@umn.edu"/>
    <x v="0"/>
    <s v="Topeka"/>
    <s v="Liberica"/>
    <x v="0"/>
    <x v="0"/>
    <n v="14.55"/>
    <n v="43.650000000000006"/>
    <n v="1.8915000000000002"/>
    <x v="2"/>
  </r>
  <r>
    <s v="XNM-14163-951"/>
    <x v="292"/>
    <x v="1"/>
    <x v="9"/>
    <s v="78224-60622-KH"/>
    <x v="10"/>
    <x v="5"/>
    <x v="325"/>
    <s v="skeynd9o@narod.ru"/>
    <x v="0"/>
    <s v="Tyler"/>
    <s v="Excelsa"/>
    <x v="1"/>
    <x v="2"/>
    <n v="34.154999999999994"/>
    <n v="204.92999999999995"/>
    <n v="3.7570499999999996"/>
    <x v="2"/>
  </r>
  <r>
    <s v="JPB-45297-000"/>
    <x v="293"/>
    <x v="2"/>
    <x v="2"/>
    <s v="83105-86631-IU"/>
    <x v="40"/>
    <x v="4"/>
    <x v="326"/>
    <s v="ddaveridge9p@arstechnica.com"/>
    <x v="0"/>
    <s v="Los Angeles"/>
    <s v="Robusta"/>
    <x v="1"/>
    <x v="3"/>
    <n v="3.5849999999999995"/>
    <n v="14.339999999999998"/>
    <n v="0.21509999999999996"/>
    <x v="2"/>
  </r>
  <r>
    <s v="MOU-74341-266"/>
    <x v="294"/>
    <x v="5"/>
    <x v="5"/>
    <s v="99358-65399-TC"/>
    <x v="20"/>
    <x v="4"/>
    <x v="327"/>
    <s v="jawdry9q@utexas.edu"/>
    <x v="0"/>
    <s v="Shreveport"/>
    <s v="Arabica"/>
    <x v="2"/>
    <x v="1"/>
    <n v="5.97"/>
    <n v="23.88"/>
    <n v="0.5373"/>
    <x v="2"/>
  </r>
  <r>
    <s v="DHJ-87461-571"/>
    <x v="295"/>
    <x v="6"/>
    <x v="3"/>
    <s v="94525-76037-JP"/>
    <x v="17"/>
    <x v="0"/>
    <x v="328"/>
    <s v="eryles9r@fastcompany.com"/>
    <x v="0"/>
    <s v="Boise"/>
    <s v="Arabica"/>
    <x v="0"/>
    <x v="0"/>
    <n v="11.25"/>
    <n v="22.5"/>
    <n v="1.0125"/>
    <x v="2"/>
  </r>
  <r>
    <s v="DKM-97676-850"/>
    <x v="296"/>
    <x v="5"/>
    <x v="1"/>
    <s v="43439-94003-DW"/>
    <x v="6"/>
    <x v="1"/>
    <x v="306"/>
    <s v="Not Available"/>
    <x v="0"/>
    <s v="Birmingham"/>
    <s v="Excelsa"/>
    <x v="2"/>
    <x v="1"/>
    <n v="7.29"/>
    <n v="36.450000000000003"/>
    <n v="0.80190000000000006"/>
    <x v="1"/>
  </r>
  <r>
    <s v="UEB-09112-118"/>
    <x v="297"/>
    <x v="0"/>
    <x v="4"/>
    <s v="82718-93677-XO"/>
    <x v="19"/>
    <x v="4"/>
    <x v="329"/>
    <s v="Not Available"/>
    <x v="0"/>
    <s v="Montgomery"/>
    <s v="Arabica"/>
    <x v="0"/>
    <x v="1"/>
    <n v="6.75"/>
    <n v="27"/>
    <n v="0.60749999999999993"/>
    <x v="0"/>
  </r>
  <r>
    <s v="ORZ-67699-748"/>
    <x v="298"/>
    <x v="4"/>
    <x v="10"/>
    <s v="44708-78241-DF"/>
    <x v="37"/>
    <x v="5"/>
    <x v="330"/>
    <s v="jcaldicott9u@usda.gov"/>
    <x v="0"/>
    <s v="Fort Pierce"/>
    <s v="Arabica"/>
    <x v="0"/>
    <x v="2"/>
    <n v="25.874999999999996"/>
    <n v="155.24999999999997"/>
    <n v="2.3287499999999994"/>
    <x v="2"/>
  </r>
  <r>
    <s v="JXP-28398-485"/>
    <x v="299"/>
    <x v="2"/>
    <x v="1"/>
    <s v="23039-93032-FN"/>
    <x v="30"/>
    <x v="1"/>
    <x v="331"/>
    <s v="mvedmore9v@a8.net"/>
    <x v="0"/>
    <s v="Greensboro"/>
    <s v="Arabica"/>
    <x v="2"/>
    <x v="2"/>
    <n v="22.884999999999998"/>
    <n v="114.42499999999998"/>
    <n v="2.0596499999999995"/>
    <x v="0"/>
  </r>
  <r>
    <s v="WWH-92259-198"/>
    <x v="300"/>
    <x v="2"/>
    <x v="6"/>
    <s v="35256-12529-FT"/>
    <x v="5"/>
    <x v="4"/>
    <x v="332"/>
    <s v="wromao9w@chronoengine.com"/>
    <x v="0"/>
    <s v="Sacramento"/>
    <s v="Liberica"/>
    <x v="2"/>
    <x v="0"/>
    <n v="12.95"/>
    <n v="51.8"/>
    <n v="1.6835"/>
    <x v="0"/>
  </r>
  <r>
    <s v="FLR-82914-153"/>
    <x v="301"/>
    <x v="0"/>
    <x v="0"/>
    <s v="86100-33488-WP"/>
    <x v="37"/>
    <x v="5"/>
    <x v="333"/>
    <s v="Not Available"/>
    <x v="0"/>
    <s v="Round Rock"/>
    <s v="Arabica"/>
    <x v="0"/>
    <x v="2"/>
    <n v="25.874999999999996"/>
    <n v="155.24999999999997"/>
    <n v="2.3287499999999994"/>
    <x v="2"/>
  </r>
  <r>
    <s v="AMB-93600-000"/>
    <x v="302"/>
    <x v="5"/>
    <x v="5"/>
    <s v="64435-53100-WM"/>
    <x v="44"/>
    <x v="2"/>
    <x v="334"/>
    <s v="tcotmore9y@amazonaws.com"/>
    <x v="0"/>
    <s v="Reston"/>
    <s v="Arabica"/>
    <x v="1"/>
    <x v="2"/>
    <n v="29.784999999999997"/>
    <n v="29.784999999999997"/>
    <n v="2.6806499999999995"/>
    <x v="2"/>
  </r>
  <r>
    <s v="FEP-36895-658"/>
    <x v="303"/>
    <x v="3"/>
    <x v="8"/>
    <s v="44699-43836-UH"/>
    <x v="40"/>
    <x v="5"/>
    <x v="335"/>
    <s v="yskipsey9z@spotify.com"/>
    <x v="2"/>
    <s v="Charlton"/>
    <s v="Robusta"/>
    <x v="1"/>
    <x v="3"/>
    <n v="3.5849999999999995"/>
    <n v="21.509999999999998"/>
    <n v="0.21509999999999996"/>
    <x v="2"/>
  </r>
  <r>
    <s v="RXW-91413-276"/>
    <x v="304"/>
    <x v="4"/>
    <x v="3"/>
    <s v="29588-35679-RG"/>
    <x v="11"/>
    <x v="0"/>
    <x v="336"/>
    <s v="ncorpsa0@gmpg.org"/>
    <x v="0"/>
    <s v="Columbia"/>
    <s v="Robusta"/>
    <x v="2"/>
    <x v="2"/>
    <n v="20.584999999999997"/>
    <n v="41.169999999999995"/>
    <n v="1.2350999999999999"/>
    <x v="2"/>
  </r>
  <r>
    <s v="RXW-91413-276"/>
    <x v="304"/>
    <x v="4"/>
    <x v="3"/>
    <s v="29588-35679-RG"/>
    <x v="8"/>
    <x v="2"/>
    <x v="336"/>
    <s v="ncorpsa0@gmpg.org"/>
    <x v="0"/>
    <s v="Columbia"/>
    <s v="Robusta"/>
    <x v="0"/>
    <x v="1"/>
    <n v="5.97"/>
    <n v="5.97"/>
    <n v="0.35819999999999996"/>
    <x v="1"/>
  </r>
  <r>
    <s v="SDB-77492-188"/>
    <x v="305"/>
    <x v="0"/>
    <x v="5"/>
    <s v="64815-54078-HH"/>
    <x v="33"/>
    <x v="1"/>
    <x v="337"/>
    <s v="fbabbera2@stanford.edu"/>
    <x v="0"/>
    <s v="Phoenix"/>
    <s v="Excelsa"/>
    <x v="1"/>
    <x v="0"/>
    <n v="14.85"/>
    <n v="74.25"/>
    <n v="1.6335"/>
    <x v="0"/>
  </r>
  <r>
    <s v="RZN-65182-395"/>
    <x v="196"/>
    <x v="4"/>
    <x v="6"/>
    <s v="59572-41990-XY"/>
    <x v="24"/>
    <x v="5"/>
    <x v="338"/>
    <s v="kloxtona3@opensource.org"/>
    <x v="0"/>
    <s v="Miami"/>
    <s v="Liberica"/>
    <x v="0"/>
    <x v="0"/>
    <n v="14.55"/>
    <n v="87.300000000000011"/>
    <n v="1.8915000000000002"/>
    <x v="2"/>
  </r>
  <r>
    <s v="HDQ-86094-507"/>
    <x v="110"/>
    <x v="4"/>
    <x v="8"/>
    <s v="32481-61533-ZJ"/>
    <x v="45"/>
    <x v="5"/>
    <x v="339"/>
    <s v="ptoffula4@posterous.com"/>
    <x v="0"/>
    <s v="Fresno"/>
    <s v="Excelsa"/>
    <x v="2"/>
    <x v="0"/>
    <n v="12.15"/>
    <n v="72.900000000000006"/>
    <n v="1.3365"/>
    <x v="0"/>
  </r>
  <r>
    <s v="YXO-79631-417"/>
    <x v="24"/>
    <x v="4"/>
    <x v="0"/>
    <s v="31587-92570-HL"/>
    <x v="31"/>
    <x v="2"/>
    <x v="340"/>
    <s v="cgwinnetta5@behance.net"/>
    <x v="0"/>
    <s v="Anaheim"/>
    <s v="Liberica"/>
    <x v="2"/>
    <x v="1"/>
    <n v="7.77"/>
    <n v="7.77"/>
    <n v="1.0101"/>
    <x v="2"/>
  </r>
  <r>
    <s v="SNF-57032-096"/>
    <x v="306"/>
    <x v="0"/>
    <x v="10"/>
    <s v="93832-04799-ID"/>
    <x v="6"/>
    <x v="5"/>
    <x v="341"/>
    <s v="Not Available"/>
    <x v="0"/>
    <s v="Newport News"/>
    <s v="Excelsa"/>
    <x v="2"/>
    <x v="1"/>
    <n v="7.29"/>
    <n v="43.74"/>
    <n v="0.80190000000000006"/>
    <x v="2"/>
  </r>
  <r>
    <s v="DGL-29648-995"/>
    <x v="307"/>
    <x v="2"/>
    <x v="2"/>
    <s v="59367-30821-ZQ"/>
    <x v="21"/>
    <x v="0"/>
    <x v="342"/>
    <s v="Not Available"/>
    <x v="0"/>
    <s v="Spartanburg"/>
    <s v="Liberica"/>
    <x v="0"/>
    <x v="3"/>
    <n v="4.3650000000000002"/>
    <n v="8.73"/>
    <n v="0.56745000000000001"/>
    <x v="0"/>
  </r>
  <r>
    <s v="GPU-65651-504"/>
    <x v="308"/>
    <x v="1"/>
    <x v="5"/>
    <s v="83947-45528-ET"/>
    <x v="28"/>
    <x v="0"/>
    <x v="343"/>
    <s v="lflaoniera8@wordpress.org"/>
    <x v="0"/>
    <s v="Staten Island"/>
    <s v="Excelsa"/>
    <x v="0"/>
    <x v="2"/>
    <n v="31.624999999999996"/>
    <n v="63.249999999999993"/>
    <n v="3.4787499999999998"/>
    <x v="2"/>
  </r>
  <r>
    <s v="OJU-34452-896"/>
    <x v="309"/>
    <x v="3"/>
    <x v="10"/>
    <s v="60799-92593-CX"/>
    <x v="38"/>
    <x v="2"/>
    <x v="344"/>
    <s v="Not Available"/>
    <x v="0"/>
    <s v="Las Vegas"/>
    <s v="Excelsa"/>
    <x v="1"/>
    <x v="1"/>
    <n v="8.91"/>
    <n v="8.91"/>
    <n v="0.98009999999999997"/>
    <x v="0"/>
  </r>
  <r>
    <s v="GZS-50547-887"/>
    <x v="310"/>
    <x v="5"/>
    <x v="10"/>
    <s v="61600-55136-UM"/>
    <x v="45"/>
    <x v="0"/>
    <x v="345"/>
    <s v="ccatchesideaa@macromedia.com"/>
    <x v="0"/>
    <s v="Salt Lake City"/>
    <s v="Excelsa"/>
    <x v="2"/>
    <x v="0"/>
    <n v="12.15"/>
    <n v="24.3"/>
    <n v="1.3365"/>
    <x v="0"/>
  </r>
  <r>
    <s v="ESR-54041-053"/>
    <x v="311"/>
    <x v="5"/>
    <x v="5"/>
    <s v="59771-90302-OF"/>
    <x v="42"/>
    <x v="5"/>
    <x v="346"/>
    <s v="cgibbonsonab@accuweather.com"/>
    <x v="0"/>
    <s v="Seattle"/>
    <s v="Arabica"/>
    <x v="1"/>
    <x v="1"/>
    <n v="7.77"/>
    <n v="46.62"/>
    <n v="0.69929999999999992"/>
    <x v="0"/>
  </r>
  <r>
    <s v="OGD-10781-526"/>
    <x v="132"/>
    <x v="6"/>
    <x v="7"/>
    <s v="16880-78077-FB"/>
    <x v="35"/>
    <x v="5"/>
    <x v="347"/>
    <s v="tfarraac@behance.net"/>
    <x v="0"/>
    <s v="Odessa"/>
    <s v="Robusta"/>
    <x v="1"/>
    <x v="1"/>
    <n v="7.169999999999999"/>
    <n v="43.019999999999996"/>
    <n v="0.43019999999999992"/>
    <x v="2"/>
  </r>
  <r>
    <s v="FVH-29271-315"/>
    <x v="312"/>
    <x v="0"/>
    <x v="1"/>
    <s v="74415-50873-FC"/>
    <x v="20"/>
    <x v="3"/>
    <x v="348"/>
    <s v="Not Available"/>
    <x v="1"/>
    <s v="Castleknock"/>
    <s v="Arabica"/>
    <x v="2"/>
    <x v="1"/>
    <n v="5.97"/>
    <n v="17.91"/>
    <n v="0.5373"/>
    <x v="0"/>
  </r>
  <r>
    <s v="BNZ-20544-633"/>
    <x v="313"/>
    <x v="1"/>
    <x v="7"/>
    <s v="31798-95707-NR"/>
    <x v="23"/>
    <x v="4"/>
    <x v="349"/>
    <s v="gbamfieldae@yellowpages.com"/>
    <x v="0"/>
    <s v="Irving"/>
    <s v="Liberica"/>
    <x v="1"/>
    <x v="1"/>
    <n v="9.51"/>
    <n v="38.04"/>
    <n v="1.2363"/>
    <x v="0"/>
  </r>
  <r>
    <s v="FUX-85791-078"/>
    <x v="156"/>
    <x v="2"/>
    <x v="7"/>
    <s v="59122-08794-WT"/>
    <x v="14"/>
    <x v="0"/>
    <x v="350"/>
    <s v="whollingdaleaf@about.me"/>
    <x v="0"/>
    <s v="Dayton"/>
    <s v="Arabica"/>
    <x v="0"/>
    <x v="3"/>
    <n v="3.375"/>
    <n v="6.75"/>
    <n v="0.30374999999999996"/>
    <x v="0"/>
  </r>
  <r>
    <s v="YXP-20078-116"/>
    <x v="314"/>
    <x v="1"/>
    <x v="0"/>
    <s v="37238-52421-JJ"/>
    <x v="8"/>
    <x v="2"/>
    <x v="351"/>
    <s v="jdeag@xrea.com"/>
    <x v="0"/>
    <s v="Grand Rapids"/>
    <s v="Robusta"/>
    <x v="0"/>
    <x v="1"/>
    <n v="5.97"/>
    <n v="5.97"/>
    <n v="0.35819999999999996"/>
    <x v="0"/>
  </r>
  <r>
    <s v="VQV-59984-866"/>
    <x v="315"/>
    <x v="2"/>
    <x v="6"/>
    <s v="48854-01899-FN"/>
    <x v="25"/>
    <x v="3"/>
    <x v="352"/>
    <s v="vskulletah@tinyurl.com"/>
    <x v="1"/>
    <s v="Balally"/>
    <s v="Robusta"/>
    <x v="2"/>
    <x v="3"/>
    <n v="2.6849999999999996"/>
    <n v="8.0549999999999997"/>
    <n v="0.16109999999999997"/>
    <x v="2"/>
  </r>
  <r>
    <s v="JEH-37276-048"/>
    <x v="316"/>
    <x v="1"/>
    <x v="1"/>
    <s v="80896-38819-DW"/>
    <x v="42"/>
    <x v="3"/>
    <x v="353"/>
    <s v="jrudeforthai@wunderground.com"/>
    <x v="1"/>
    <s v="Tullyallen"/>
    <s v="Arabica"/>
    <x v="1"/>
    <x v="1"/>
    <n v="7.77"/>
    <n v="23.31"/>
    <n v="0.69929999999999992"/>
    <x v="0"/>
  </r>
  <r>
    <s v="VYD-28555-589"/>
    <x v="317"/>
    <x v="5"/>
    <x v="3"/>
    <s v="29814-01459-RC"/>
    <x v="35"/>
    <x v="5"/>
    <x v="354"/>
    <s v="atomaszewskiaj@answers.com"/>
    <x v="2"/>
    <s v="Sutton"/>
    <s v="Robusta"/>
    <x v="1"/>
    <x v="1"/>
    <n v="7.169999999999999"/>
    <n v="43.019999999999996"/>
    <n v="0.43019999999999992"/>
    <x v="0"/>
  </r>
  <r>
    <s v="WUG-76466-650"/>
    <x v="318"/>
    <x v="3"/>
    <x v="10"/>
    <s v="43439-94003-DW"/>
    <x v="31"/>
    <x v="3"/>
    <x v="306"/>
    <s v="Not Available"/>
    <x v="0"/>
    <s v="Birmingham"/>
    <s v="Liberica"/>
    <x v="2"/>
    <x v="1"/>
    <n v="7.77"/>
    <n v="23.31"/>
    <n v="1.0101"/>
    <x v="1"/>
  </r>
  <r>
    <s v="RJV-08261-583"/>
    <x v="182"/>
    <x v="4"/>
    <x v="6"/>
    <s v="48497-29281-FE"/>
    <x v="16"/>
    <x v="1"/>
    <x v="355"/>
    <s v="pbessal@qq.com"/>
    <x v="0"/>
    <s v="Los Angeles"/>
    <s v="Arabica"/>
    <x v="2"/>
    <x v="3"/>
    <n v="2.9849999999999999"/>
    <n v="14.924999999999999"/>
    <n v="0.26865"/>
    <x v="0"/>
  </r>
  <r>
    <s v="PMR-56062-609"/>
    <x v="319"/>
    <x v="2"/>
    <x v="4"/>
    <s v="43605-12616-YH"/>
    <x v="6"/>
    <x v="3"/>
    <x v="356"/>
    <s v="ewindressam@marketwatch.com"/>
    <x v="0"/>
    <s v="Baltimore"/>
    <s v="Excelsa"/>
    <x v="2"/>
    <x v="1"/>
    <n v="7.29"/>
    <n v="21.87"/>
    <n v="0.80190000000000006"/>
    <x v="2"/>
  </r>
  <r>
    <s v="XLD-12920-505"/>
    <x v="320"/>
    <x v="1"/>
    <x v="5"/>
    <s v="21907-75962-VB"/>
    <x v="38"/>
    <x v="5"/>
    <x v="357"/>
    <s v="Not Available"/>
    <x v="0"/>
    <s v="Harrisburg"/>
    <s v="Excelsa"/>
    <x v="1"/>
    <x v="1"/>
    <n v="8.91"/>
    <n v="53.46"/>
    <n v="0.98009999999999997"/>
    <x v="0"/>
  </r>
  <r>
    <s v="UBW-50312-037"/>
    <x v="321"/>
    <x v="6"/>
    <x v="10"/>
    <s v="69503-12127-YD"/>
    <x v="44"/>
    <x v="4"/>
    <x v="358"/>
    <s v="Not Available"/>
    <x v="0"/>
    <s v="Dallas"/>
    <s v="Arabica"/>
    <x v="1"/>
    <x v="2"/>
    <n v="29.784999999999997"/>
    <n v="119.13999999999999"/>
    <n v="2.6806499999999995"/>
    <x v="2"/>
  </r>
  <r>
    <s v="QAW-05889-019"/>
    <x v="322"/>
    <x v="1"/>
    <x v="9"/>
    <s v="68810-07329-EU"/>
    <x v="22"/>
    <x v="1"/>
    <x v="359"/>
    <s v="vbaumadierap@google.cn"/>
    <x v="0"/>
    <s v="Kansas City"/>
    <s v="Liberica"/>
    <x v="0"/>
    <x v="1"/>
    <n v="8.73"/>
    <n v="43.650000000000006"/>
    <n v="1.1349"/>
    <x v="0"/>
  </r>
  <r>
    <s v="EPT-12715-397"/>
    <x v="128"/>
    <x v="1"/>
    <x v="0"/>
    <s v="08478-75251-OG"/>
    <x v="16"/>
    <x v="5"/>
    <x v="360"/>
    <s v="Not Available"/>
    <x v="0"/>
    <s v="Springfield"/>
    <s v="Arabica"/>
    <x v="2"/>
    <x v="3"/>
    <n v="2.9849999999999999"/>
    <n v="17.91"/>
    <n v="0.26865"/>
    <x v="0"/>
  </r>
  <r>
    <s v="DHT-93810-053"/>
    <x v="323"/>
    <x v="0"/>
    <x v="0"/>
    <s v="17005-82030-EA"/>
    <x v="33"/>
    <x v="1"/>
    <x v="361"/>
    <s v="sweldsar@wired.com"/>
    <x v="0"/>
    <s v="New Haven"/>
    <s v="Excelsa"/>
    <x v="1"/>
    <x v="0"/>
    <n v="14.85"/>
    <n v="74.25"/>
    <n v="1.6335"/>
    <x v="0"/>
  </r>
  <r>
    <s v="DMY-96037-963"/>
    <x v="324"/>
    <x v="3"/>
    <x v="7"/>
    <s v="42179-95059-DO"/>
    <x v="12"/>
    <x v="3"/>
    <x v="362"/>
    <s v="msarvaras@artisteer.com"/>
    <x v="0"/>
    <s v="Lawrenceville"/>
    <s v="Liberica"/>
    <x v="2"/>
    <x v="3"/>
    <n v="3.8849999999999998"/>
    <n v="11.654999999999999"/>
    <n v="0.50505"/>
    <x v="0"/>
  </r>
  <r>
    <s v="MBM-55936-917"/>
    <x v="325"/>
    <x v="5"/>
    <x v="6"/>
    <s v="55989-39849-WO"/>
    <x v="31"/>
    <x v="3"/>
    <x v="363"/>
    <s v="ahavickat@nsw.gov.au"/>
    <x v="0"/>
    <s v="Asheville"/>
    <s v="Liberica"/>
    <x v="2"/>
    <x v="1"/>
    <n v="7.77"/>
    <n v="23.31"/>
    <n v="1.0101"/>
    <x v="0"/>
  </r>
  <r>
    <s v="TPA-93614-840"/>
    <x v="326"/>
    <x v="0"/>
    <x v="10"/>
    <s v="28932-49296-TM"/>
    <x v="6"/>
    <x v="0"/>
    <x v="364"/>
    <s v="sdivinyau@ask.com"/>
    <x v="0"/>
    <s v="Saint Paul"/>
    <s v="Excelsa"/>
    <x v="2"/>
    <x v="1"/>
    <n v="7.29"/>
    <n v="14.58"/>
    <n v="0.80190000000000006"/>
    <x v="0"/>
  </r>
  <r>
    <s v="WDM-77521-710"/>
    <x v="327"/>
    <x v="0"/>
    <x v="7"/>
    <s v="86144-10144-CB"/>
    <x v="19"/>
    <x v="0"/>
    <x v="365"/>
    <s v="inorquoyav@businessweek.com"/>
    <x v="0"/>
    <s v="Minneapolis"/>
    <s v="Arabica"/>
    <x v="0"/>
    <x v="1"/>
    <n v="6.75"/>
    <n v="13.5"/>
    <n v="0.60749999999999993"/>
    <x v="2"/>
  </r>
  <r>
    <s v="EIP-19142-462"/>
    <x v="328"/>
    <x v="3"/>
    <x v="0"/>
    <s v="60973-72562-DQ"/>
    <x v="33"/>
    <x v="5"/>
    <x v="366"/>
    <s v="aiddisonaw@usa.gov"/>
    <x v="0"/>
    <s v="Santa Ana"/>
    <s v="Excelsa"/>
    <x v="1"/>
    <x v="0"/>
    <n v="14.85"/>
    <n v="89.1"/>
    <n v="1.6335"/>
    <x v="2"/>
  </r>
  <r>
    <s v="EIP-19142-462"/>
    <x v="328"/>
    <x v="3"/>
    <x v="0"/>
    <s v="60973-72562-DQ"/>
    <x v="29"/>
    <x v="2"/>
    <x v="366"/>
    <s v="aiddisonaw@usa.gov"/>
    <x v="0"/>
    <s v="Santa Ana"/>
    <s v="Arabica"/>
    <x v="1"/>
    <x v="3"/>
    <n v="3.8849999999999998"/>
    <n v="3.8849999999999998"/>
    <n v="0.34964999999999996"/>
    <x v="1"/>
  </r>
  <r>
    <s v="ZZL-76364-387"/>
    <x v="128"/>
    <x v="1"/>
    <x v="0"/>
    <s v="11263-86515-VU"/>
    <x v="4"/>
    <x v="4"/>
    <x v="367"/>
    <s v="rlongfielday@bluehost.com"/>
    <x v="0"/>
    <s v="Minneapolis"/>
    <s v="Robusta"/>
    <x v="1"/>
    <x v="2"/>
    <n v="27.484999999999996"/>
    <n v="109.93999999999998"/>
    <n v="1.6490999999999998"/>
    <x v="2"/>
  </r>
  <r>
    <s v="GMF-18638-786"/>
    <x v="329"/>
    <x v="6"/>
    <x v="0"/>
    <s v="60004-62976-NI"/>
    <x v="31"/>
    <x v="5"/>
    <x v="368"/>
    <s v="gkislingburyaz@samsung.com"/>
    <x v="0"/>
    <s v="Washington"/>
    <s v="Liberica"/>
    <x v="2"/>
    <x v="1"/>
    <n v="7.77"/>
    <n v="46.62"/>
    <n v="1.0101"/>
    <x v="0"/>
  </r>
  <r>
    <s v="TDJ-20844-787"/>
    <x v="330"/>
    <x v="0"/>
    <x v="11"/>
    <s v="77876-28498-HI"/>
    <x v="42"/>
    <x v="1"/>
    <x v="369"/>
    <s v="xgibbonsb0@artisteer.com"/>
    <x v="0"/>
    <s v="San Bernardino"/>
    <s v="Arabica"/>
    <x v="1"/>
    <x v="1"/>
    <n v="7.77"/>
    <n v="38.849999999999994"/>
    <n v="0.69929999999999992"/>
    <x v="2"/>
  </r>
  <r>
    <s v="BWK-39400-446"/>
    <x v="331"/>
    <x v="0"/>
    <x v="0"/>
    <s v="61302-06948-EH"/>
    <x v="31"/>
    <x v="4"/>
    <x v="370"/>
    <s v="fparresb1@imageshack.us"/>
    <x v="0"/>
    <s v="Rochester"/>
    <s v="Liberica"/>
    <x v="2"/>
    <x v="1"/>
    <n v="7.77"/>
    <n v="31.08"/>
    <n v="1.0101"/>
    <x v="0"/>
  </r>
  <r>
    <s v="LCB-02099-995"/>
    <x v="332"/>
    <x v="1"/>
    <x v="2"/>
    <s v="06757-96251-UH"/>
    <x v="16"/>
    <x v="5"/>
    <x v="371"/>
    <s v="gsibrayb2@wsj.com"/>
    <x v="0"/>
    <s v="Vancouver"/>
    <s v="Arabica"/>
    <x v="2"/>
    <x v="3"/>
    <n v="2.9849999999999999"/>
    <n v="17.91"/>
    <n v="0.26865"/>
    <x v="0"/>
  </r>
  <r>
    <s v="UBA-43678-174"/>
    <x v="333"/>
    <x v="2"/>
    <x v="6"/>
    <s v="44530-75983-OD"/>
    <x v="47"/>
    <x v="5"/>
    <x v="372"/>
    <s v="ihotchkinb3@mit.edu"/>
    <x v="2"/>
    <s v="Preston"/>
    <s v="Excelsa"/>
    <x v="2"/>
    <x v="2"/>
    <n v="27.945"/>
    <n v="167.67000000000002"/>
    <n v="3.07395"/>
    <x v="2"/>
  </r>
  <r>
    <s v="UDH-24280-432"/>
    <x v="334"/>
    <x v="6"/>
    <x v="5"/>
    <s v="44865-58249-RY"/>
    <x v="32"/>
    <x v="4"/>
    <x v="373"/>
    <s v="nbroadberrieb4@gnu.org"/>
    <x v="0"/>
    <s v="Washington"/>
    <s v="Liberica"/>
    <x v="1"/>
    <x v="0"/>
    <n v="15.85"/>
    <n v="63.4"/>
    <n v="2.0605000000000002"/>
    <x v="2"/>
  </r>
  <r>
    <s v="IDQ-20193-502"/>
    <x v="335"/>
    <x v="3"/>
    <x v="5"/>
    <s v="36021-61205-DF"/>
    <x v="21"/>
    <x v="0"/>
    <x v="374"/>
    <s v="rpithcockb5@yellowbook.com"/>
    <x v="0"/>
    <s v="Knoxville"/>
    <s v="Liberica"/>
    <x v="0"/>
    <x v="3"/>
    <n v="4.3650000000000002"/>
    <n v="8.73"/>
    <n v="0.56745000000000001"/>
    <x v="0"/>
  </r>
  <r>
    <s v="DJG-14442-608"/>
    <x v="336"/>
    <x v="1"/>
    <x v="10"/>
    <s v="75716-12782-SS"/>
    <x v="39"/>
    <x v="3"/>
    <x v="375"/>
    <s v="gcroysdaleb6@nih.gov"/>
    <x v="0"/>
    <s v="Charleston"/>
    <s v="Robusta"/>
    <x v="2"/>
    <x v="0"/>
    <n v="8.9499999999999993"/>
    <n v="26.849999999999998"/>
    <n v="0.53699999999999992"/>
    <x v="0"/>
  </r>
  <r>
    <s v="DWB-61381-370"/>
    <x v="337"/>
    <x v="2"/>
    <x v="8"/>
    <s v="11812-00461-KH"/>
    <x v="7"/>
    <x v="0"/>
    <x v="376"/>
    <s v="bgozzettb7@github.com"/>
    <x v="0"/>
    <s v="Dallas"/>
    <s v="Liberica"/>
    <x v="1"/>
    <x v="3"/>
    <n v="4.7549999999999999"/>
    <n v="9.51"/>
    <n v="0.61814999999999998"/>
    <x v="2"/>
  </r>
  <r>
    <s v="FRD-17347-990"/>
    <x v="80"/>
    <x v="1"/>
    <x v="5"/>
    <s v="46681-78850-ZW"/>
    <x v="9"/>
    <x v="4"/>
    <x v="377"/>
    <s v="tcraggsb8@house.gov"/>
    <x v="1"/>
    <s v="Whitegate"/>
    <s v="Arabica"/>
    <x v="2"/>
    <x v="0"/>
    <n v="9.9499999999999993"/>
    <n v="39.799999999999997"/>
    <n v="0.89549999999999985"/>
    <x v="2"/>
  </r>
  <r>
    <s v="YPP-27450-525"/>
    <x v="338"/>
    <x v="1"/>
    <x v="9"/>
    <s v="01932-87052-KO"/>
    <x v="1"/>
    <x v="3"/>
    <x v="378"/>
    <s v="lcullrfordb9@xing.com"/>
    <x v="0"/>
    <s v="Chico"/>
    <s v="Excelsa"/>
    <x v="0"/>
    <x v="1"/>
    <n v="8.25"/>
    <n v="24.75"/>
    <n v="0.90749999999999997"/>
    <x v="0"/>
  </r>
  <r>
    <s v="EFC-39577-424"/>
    <x v="339"/>
    <x v="6"/>
    <x v="3"/>
    <s v="16046-34805-ZF"/>
    <x v="3"/>
    <x v="1"/>
    <x v="379"/>
    <s v="arizonba@xing.com"/>
    <x v="0"/>
    <s v="Little Rock"/>
    <s v="Excelsa"/>
    <x v="0"/>
    <x v="0"/>
    <n v="13.75"/>
    <n v="68.75"/>
    <n v="1.5125"/>
    <x v="0"/>
  </r>
  <r>
    <s v="LAW-80062-016"/>
    <x v="340"/>
    <x v="0"/>
    <x v="10"/>
    <s v="34546-70516-LR"/>
    <x v="1"/>
    <x v="5"/>
    <x v="380"/>
    <s v="Not Available"/>
    <x v="1"/>
    <s v="Balrothery"/>
    <s v="Excelsa"/>
    <x v="0"/>
    <x v="1"/>
    <n v="8.25"/>
    <n v="49.5"/>
    <n v="0.90749999999999997"/>
    <x v="2"/>
  </r>
  <r>
    <s v="WKL-27981-758"/>
    <x v="177"/>
    <x v="2"/>
    <x v="8"/>
    <s v="73699-93557-FZ"/>
    <x v="37"/>
    <x v="0"/>
    <x v="381"/>
    <s v="fmiellbc@spiegel.de"/>
    <x v="0"/>
    <s v="New Brunswick"/>
    <s v="Arabica"/>
    <x v="0"/>
    <x v="2"/>
    <n v="25.874999999999996"/>
    <n v="51.749999999999993"/>
    <n v="2.3287499999999994"/>
    <x v="0"/>
  </r>
  <r>
    <s v="VRT-39834-265"/>
    <x v="341"/>
    <x v="0"/>
    <x v="4"/>
    <s v="86686-37462-CK"/>
    <x v="32"/>
    <x v="3"/>
    <x v="382"/>
    <s v="Not Available"/>
    <x v="1"/>
    <s v="Valleymount"/>
    <s v="Liberica"/>
    <x v="1"/>
    <x v="0"/>
    <n v="15.85"/>
    <n v="47.55"/>
    <n v="2.0605000000000002"/>
    <x v="0"/>
  </r>
  <r>
    <s v="QTC-71005-730"/>
    <x v="342"/>
    <x v="0"/>
    <x v="0"/>
    <s v="14298-02150-KH"/>
    <x v="29"/>
    <x v="4"/>
    <x v="383"/>
    <s v="Not Available"/>
    <x v="0"/>
    <s v="San Francisco"/>
    <s v="Arabica"/>
    <x v="1"/>
    <x v="3"/>
    <n v="3.8849999999999998"/>
    <n v="15.54"/>
    <n v="0.34964999999999996"/>
    <x v="2"/>
  </r>
  <r>
    <s v="TNX-09857-717"/>
    <x v="343"/>
    <x v="0"/>
    <x v="11"/>
    <s v="48675-07824-HJ"/>
    <x v="24"/>
    <x v="5"/>
    <x v="384"/>
    <s v="Not Available"/>
    <x v="0"/>
    <s v="Lafayette"/>
    <s v="Liberica"/>
    <x v="0"/>
    <x v="0"/>
    <n v="14.55"/>
    <n v="87.300000000000011"/>
    <n v="1.8915000000000002"/>
    <x v="0"/>
  </r>
  <r>
    <s v="JZV-43874-185"/>
    <x v="344"/>
    <x v="3"/>
    <x v="3"/>
    <s v="18551-80943-YQ"/>
    <x v="17"/>
    <x v="1"/>
    <x v="385"/>
    <s v="Not Available"/>
    <x v="0"/>
    <s v="San Diego"/>
    <s v="Arabica"/>
    <x v="0"/>
    <x v="0"/>
    <n v="11.25"/>
    <n v="56.25"/>
    <n v="1.0125"/>
    <x v="0"/>
  </r>
  <r>
    <s v="ICF-17486-106"/>
    <x v="47"/>
    <x v="3"/>
    <x v="4"/>
    <s v="19196-09748-DB"/>
    <x v="26"/>
    <x v="2"/>
    <x v="386"/>
    <s v="wspringallbh@jugem.jp"/>
    <x v="0"/>
    <s v="Alhambra"/>
    <s v="Liberica"/>
    <x v="1"/>
    <x v="2"/>
    <n v="36.454999999999998"/>
    <n v="36.454999999999998"/>
    <n v="4.7391499999999995"/>
    <x v="0"/>
  </r>
  <r>
    <s v="BMK-49520-383"/>
    <x v="345"/>
    <x v="5"/>
    <x v="9"/>
    <s v="72233-08665-IP"/>
    <x v="40"/>
    <x v="3"/>
    <x v="387"/>
    <s v="Not Available"/>
    <x v="0"/>
    <s v="Tyler"/>
    <s v="Robusta"/>
    <x v="1"/>
    <x v="3"/>
    <n v="3.5849999999999995"/>
    <n v="10.754999999999999"/>
    <n v="0.21509999999999996"/>
    <x v="0"/>
  </r>
  <r>
    <s v="HTS-15020-632"/>
    <x v="169"/>
    <x v="5"/>
    <x v="3"/>
    <s v="53817-13148-RK"/>
    <x v="36"/>
    <x v="3"/>
    <x v="388"/>
    <s v="ghawkyensbj@census.gov"/>
    <x v="0"/>
    <s v="Lafayette"/>
    <s v="Robusta"/>
    <x v="0"/>
    <x v="3"/>
    <n v="2.9849999999999999"/>
    <n v="8.9550000000000001"/>
    <n v="0.17909999999999998"/>
    <x v="2"/>
  </r>
  <r>
    <s v="YLE-18247-749"/>
    <x v="346"/>
    <x v="1"/>
    <x v="6"/>
    <s v="92227-49331-QR"/>
    <x v="42"/>
    <x v="3"/>
    <x v="389"/>
    <s v="Not Available"/>
    <x v="0"/>
    <s v="Dayton"/>
    <s v="Arabica"/>
    <x v="1"/>
    <x v="1"/>
    <n v="7.77"/>
    <n v="23.31"/>
    <n v="0.69929999999999992"/>
    <x v="0"/>
  </r>
  <r>
    <s v="KJJ-12573-591"/>
    <x v="347"/>
    <x v="4"/>
    <x v="0"/>
    <s v="12997-41076-FQ"/>
    <x v="44"/>
    <x v="2"/>
    <x v="390"/>
    <s v="Not Available"/>
    <x v="0"/>
    <s v="Phoenix"/>
    <s v="Arabica"/>
    <x v="1"/>
    <x v="2"/>
    <n v="29.784999999999997"/>
    <n v="29.784999999999997"/>
    <n v="2.6806499999999995"/>
    <x v="0"/>
  </r>
  <r>
    <s v="RGU-43561-950"/>
    <x v="348"/>
    <x v="4"/>
    <x v="11"/>
    <s v="44220-00348-MB"/>
    <x v="44"/>
    <x v="1"/>
    <x v="391"/>
    <s v="bmcgilvrabm@so-net.ne.jp"/>
    <x v="0"/>
    <s v="Sacramento"/>
    <s v="Arabica"/>
    <x v="1"/>
    <x v="2"/>
    <n v="29.784999999999997"/>
    <n v="148.92499999999998"/>
    <n v="2.6806499999999995"/>
    <x v="0"/>
  </r>
  <r>
    <s v="JSN-73975-443"/>
    <x v="349"/>
    <x v="3"/>
    <x v="1"/>
    <s v="93047-98331-DD"/>
    <x v="22"/>
    <x v="2"/>
    <x v="392"/>
    <s v="adanzeybn@github.com"/>
    <x v="0"/>
    <s v="Lincoln"/>
    <s v="Liberica"/>
    <x v="0"/>
    <x v="1"/>
    <n v="8.73"/>
    <n v="8.73"/>
    <n v="1.1349"/>
    <x v="0"/>
  </r>
  <r>
    <s v="WNR-71736-993"/>
    <x v="350"/>
    <x v="1"/>
    <x v="10"/>
    <s v="16880-78077-FB"/>
    <x v="31"/>
    <x v="4"/>
    <x v="347"/>
    <s v="tfarraac@behance.net"/>
    <x v="0"/>
    <s v="Odessa"/>
    <s v="Liberica"/>
    <x v="2"/>
    <x v="1"/>
    <n v="7.77"/>
    <n v="31.08"/>
    <n v="1.0101"/>
    <x v="1"/>
  </r>
  <r>
    <s v="WNR-71736-993"/>
    <x v="350"/>
    <x v="1"/>
    <x v="10"/>
    <s v="16880-78077-FB"/>
    <x v="30"/>
    <x v="5"/>
    <x v="347"/>
    <s v="tfarraac@behance.net"/>
    <x v="0"/>
    <s v="Odessa"/>
    <s v="Arabica"/>
    <x v="2"/>
    <x v="2"/>
    <n v="22.884999999999998"/>
    <n v="137.31"/>
    <n v="2.0596499999999995"/>
    <x v="1"/>
  </r>
  <r>
    <s v="HNI-91338-546"/>
    <x v="54"/>
    <x v="2"/>
    <x v="10"/>
    <s v="67285-75317-XI"/>
    <x v="20"/>
    <x v="1"/>
    <x v="393"/>
    <s v="Not Available"/>
    <x v="0"/>
    <s v="Madison"/>
    <s v="Arabica"/>
    <x v="2"/>
    <x v="1"/>
    <n v="5.97"/>
    <n v="29.849999999999998"/>
    <n v="0.5373"/>
    <x v="2"/>
  </r>
  <r>
    <s v="CYH-53243-218"/>
    <x v="237"/>
    <x v="2"/>
    <x v="9"/>
    <s v="88167-57964-PH"/>
    <x v="8"/>
    <x v="3"/>
    <x v="394"/>
    <s v="Not Available"/>
    <x v="0"/>
    <s v="Charleston"/>
    <s v="Robusta"/>
    <x v="0"/>
    <x v="1"/>
    <n v="5.97"/>
    <n v="17.91"/>
    <n v="0.35819999999999996"/>
    <x v="2"/>
  </r>
  <r>
    <s v="SVD-75407-177"/>
    <x v="351"/>
    <x v="3"/>
    <x v="3"/>
    <s v="16106-36039-QS"/>
    <x v="38"/>
    <x v="3"/>
    <x v="395"/>
    <s v="ydombrellbs@dedecms.com"/>
    <x v="0"/>
    <s v="Little Rock"/>
    <s v="Excelsa"/>
    <x v="1"/>
    <x v="1"/>
    <n v="8.91"/>
    <n v="26.73"/>
    <n v="0.98009999999999997"/>
    <x v="0"/>
  </r>
  <r>
    <s v="NVN-66443-451"/>
    <x v="352"/>
    <x v="2"/>
    <x v="3"/>
    <s v="98921-82417-GN"/>
    <x v="39"/>
    <x v="0"/>
    <x v="396"/>
    <s v="adarthbt@t.co"/>
    <x v="0"/>
    <s v="Anchorage"/>
    <s v="Robusta"/>
    <x v="2"/>
    <x v="0"/>
    <n v="8.9499999999999993"/>
    <n v="17.899999999999999"/>
    <n v="0.53699999999999992"/>
    <x v="2"/>
  </r>
  <r>
    <s v="JUA-13580-095"/>
    <x v="102"/>
    <x v="3"/>
    <x v="8"/>
    <s v="55265-75151-AK"/>
    <x v="40"/>
    <x v="4"/>
    <x v="397"/>
    <s v="mdarrigoebu@hud.gov"/>
    <x v="1"/>
    <s v="Longwood"/>
    <s v="Robusta"/>
    <x v="1"/>
    <x v="3"/>
    <n v="3.5849999999999995"/>
    <n v="14.339999999999998"/>
    <n v="0.21509999999999996"/>
    <x v="0"/>
  </r>
  <r>
    <s v="ACY-56225-839"/>
    <x v="353"/>
    <x v="0"/>
    <x v="4"/>
    <s v="47386-50743-FG"/>
    <x v="37"/>
    <x v="3"/>
    <x v="398"/>
    <s v="Not Available"/>
    <x v="0"/>
    <s v="San Francisco"/>
    <s v="Arabica"/>
    <x v="0"/>
    <x v="2"/>
    <n v="25.874999999999996"/>
    <n v="77.624999999999986"/>
    <n v="2.3287499999999994"/>
    <x v="0"/>
  </r>
  <r>
    <s v="QBB-07903-622"/>
    <x v="354"/>
    <x v="3"/>
    <x v="7"/>
    <s v="32622-54551-UC"/>
    <x v="41"/>
    <x v="1"/>
    <x v="399"/>
    <s v="mackrillbw@bandcamp.com"/>
    <x v="0"/>
    <s v="Warren"/>
    <s v="Robusta"/>
    <x v="1"/>
    <x v="0"/>
    <n v="11.95"/>
    <n v="59.75"/>
    <n v="0.71699999999999997"/>
    <x v="2"/>
  </r>
  <r>
    <s v="JLJ-81802-619"/>
    <x v="135"/>
    <x v="6"/>
    <x v="1"/>
    <s v="16880-78077-FB"/>
    <x v="2"/>
    <x v="5"/>
    <x v="347"/>
    <s v="tfarraac@behance.net"/>
    <x v="0"/>
    <s v="Odessa"/>
    <s v="Arabica"/>
    <x v="1"/>
    <x v="0"/>
    <n v="12.95"/>
    <n v="77.699999999999989"/>
    <n v="1.1655"/>
    <x v="1"/>
  </r>
  <r>
    <s v="HFT-77191-168"/>
    <x v="343"/>
    <x v="0"/>
    <x v="11"/>
    <s v="48419-02347-XP"/>
    <x v="25"/>
    <x v="0"/>
    <x v="400"/>
    <s v="mkippenby@dion.ne.jp"/>
    <x v="0"/>
    <s v="Jackson"/>
    <s v="Robusta"/>
    <x v="2"/>
    <x v="3"/>
    <n v="2.6849999999999996"/>
    <n v="5.3699999999999992"/>
    <n v="0.16109999999999997"/>
    <x v="0"/>
  </r>
  <r>
    <s v="SZR-35951-530"/>
    <x v="89"/>
    <x v="3"/>
    <x v="8"/>
    <s v="14121-20527-OJ"/>
    <x v="47"/>
    <x v="3"/>
    <x v="401"/>
    <s v="wransonbz@ted.com"/>
    <x v="1"/>
    <s v="Kildare"/>
    <s v="Excelsa"/>
    <x v="2"/>
    <x v="2"/>
    <n v="27.945"/>
    <n v="83.835000000000008"/>
    <n v="3.07395"/>
    <x v="0"/>
  </r>
  <r>
    <s v="IKL-95976-565"/>
    <x v="355"/>
    <x v="3"/>
    <x v="9"/>
    <s v="53486-73919-BQ"/>
    <x v="17"/>
    <x v="0"/>
    <x v="402"/>
    <s v="Not Available"/>
    <x v="0"/>
    <s v="Milwaukee"/>
    <s v="Arabica"/>
    <x v="0"/>
    <x v="0"/>
    <n v="11.25"/>
    <n v="22.5"/>
    <n v="1.0125"/>
    <x v="2"/>
  </r>
  <r>
    <s v="XEY-48929-474"/>
    <x v="204"/>
    <x v="6"/>
    <x v="4"/>
    <s v="21889-94615-WT"/>
    <x v="43"/>
    <x v="5"/>
    <x v="403"/>
    <s v="lrignoldc1@miibeian.gov.cn"/>
    <x v="0"/>
    <s v="Sacramento"/>
    <s v="Liberica"/>
    <x v="0"/>
    <x v="2"/>
    <n v="33.464999999999996"/>
    <n v="200.78999999999996"/>
    <n v="4.3504499999999995"/>
    <x v="0"/>
  </r>
  <r>
    <s v="SQT-07286-736"/>
    <x v="356"/>
    <x v="6"/>
    <x v="9"/>
    <s v="87726-16941-QW"/>
    <x v="17"/>
    <x v="5"/>
    <x v="404"/>
    <s v="Not Available"/>
    <x v="0"/>
    <s v="Boston"/>
    <s v="Arabica"/>
    <x v="0"/>
    <x v="0"/>
    <n v="11.25"/>
    <n v="67.5"/>
    <n v="1.0125"/>
    <x v="2"/>
  </r>
  <r>
    <s v="QDU-45390-361"/>
    <x v="357"/>
    <x v="6"/>
    <x v="11"/>
    <s v="03677-09134-BC"/>
    <x v="1"/>
    <x v="2"/>
    <x v="405"/>
    <s v="crowthornc3@msn.com"/>
    <x v="0"/>
    <s v="Topeka"/>
    <s v="Excelsa"/>
    <x v="0"/>
    <x v="1"/>
    <n v="8.25"/>
    <n v="8.25"/>
    <n v="0.90749999999999997"/>
    <x v="2"/>
  </r>
  <r>
    <s v="RUJ-30649-712"/>
    <x v="300"/>
    <x v="2"/>
    <x v="6"/>
    <s v="93224-71517-WV"/>
    <x v="7"/>
    <x v="0"/>
    <x v="406"/>
    <s v="orylandc4@deviantart.com"/>
    <x v="0"/>
    <s v="Fargo"/>
    <s v="Liberica"/>
    <x v="1"/>
    <x v="3"/>
    <n v="4.7549999999999999"/>
    <n v="9.51"/>
    <n v="0.61814999999999998"/>
    <x v="0"/>
  </r>
  <r>
    <s v="WSV-49732-075"/>
    <x v="358"/>
    <x v="6"/>
    <x v="4"/>
    <s v="76263-95145-GJ"/>
    <x v="27"/>
    <x v="2"/>
    <x v="407"/>
    <s v="Not Available"/>
    <x v="0"/>
    <s v="Houston"/>
    <s v="Liberica"/>
    <x v="2"/>
    <x v="2"/>
    <n v="29.784999999999997"/>
    <n v="29.784999999999997"/>
    <n v="3.8720499999999998"/>
    <x v="2"/>
  </r>
  <r>
    <s v="VJF-46305-323"/>
    <x v="161"/>
    <x v="2"/>
    <x v="4"/>
    <s v="68555-89840-GZ"/>
    <x v="31"/>
    <x v="0"/>
    <x v="408"/>
    <s v="msesonck@census.gov"/>
    <x v="0"/>
    <s v="Seattle"/>
    <s v="Liberica"/>
    <x v="2"/>
    <x v="1"/>
    <n v="7.77"/>
    <n v="15.54"/>
    <n v="1.0101"/>
    <x v="2"/>
  </r>
  <r>
    <s v="CXD-74176-600"/>
    <x v="129"/>
    <x v="6"/>
    <x v="8"/>
    <s v="70624-19112-AO"/>
    <x v="38"/>
    <x v="4"/>
    <x v="409"/>
    <s v="craglessc7@webmd.com"/>
    <x v="1"/>
    <s v="Caherconlish"/>
    <s v="Excelsa"/>
    <x v="1"/>
    <x v="1"/>
    <n v="8.91"/>
    <n v="35.64"/>
    <n v="0.98009999999999997"/>
    <x v="2"/>
  </r>
  <r>
    <s v="ADX-50674-975"/>
    <x v="359"/>
    <x v="1"/>
    <x v="10"/>
    <s v="58916-61837-QH"/>
    <x v="37"/>
    <x v="4"/>
    <x v="410"/>
    <s v="fhollowsc8@blogtalkradio.com"/>
    <x v="0"/>
    <s v="Buffalo"/>
    <s v="Arabica"/>
    <x v="0"/>
    <x v="2"/>
    <n v="25.874999999999996"/>
    <n v="103.49999999999999"/>
    <n v="2.3287499999999994"/>
    <x v="0"/>
  </r>
  <r>
    <s v="RRP-51647-420"/>
    <x v="360"/>
    <x v="0"/>
    <x v="8"/>
    <s v="89292-52335-YZ"/>
    <x v="45"/>
    <x v="3"/>
    <x v="411"/>
    <s v="llathleiffc9@nationalgeographic.com"/>
    <x v="1"/>
    <s v="Shankill"/>
    <s v="Excelsa"/>
    <x v="2"/>
    <x v="0"/>
    <n v="12.15"/>
    <n v="36.450000000000003"/>
    <n v="1.3365"/>
    <x v="0"/>
  </r>
  <r>
    <s v="PKJ-99134-523"/>
    <x v="361"/>
    <x v="1"/>
    <x v="2"/>
    <s v="77284-34297-YY"/>
    <x v="35"/>
    <x v="1"/>
    <x v="412"/>
    <s v="kheadsca@jalbum.net"/>
    <x v="0"/>
    <s v="Bethlehem"/>
    <s v="Robusta"/>
    <x v="1"/>
    <x v="1"/>
    <n v="7.169999999999999"/>
    <n v="35.849999999999994"/>
    <n v="0.43019999999999992"/>
    <x v="2"/>
  </r>
  <r>
    <s v="FZQ-29439-457"/>
    <x v="362"/>
    <x v="5"/>
    <x v="10"/>
    <s v="50449-80974-BZ"/>
    <x v="46"/>
    <x v="1"/>
    <x v="413"/>
    <s v="tbownecb@unicef.org"/>
    <x v="1"/>
    <s v="Watergrasshill"/>
    <s v="Excelsa"/>
    <x v="1"/>
    <x v="3"/>
    <n v="4.4550000000000001"/>
    <n v="22.274999999999999"/>
    <n v="0.49004999999999999"/>
    <x v="0"/>
  </r>
  <r>
    <s v="USN-68115-161"/>
    <x v="363"/>
    <x v="5"/>
    <x v="3"/>
    <s v="08120-16183-AW"/>
    <x v="18"/>
    <x v="5"/>
    <x v="414"/>
    <s v="rjacquemardcc@acquirethisname.com"/>
    <x v="1"/>
    <s v="Monasterevin"/>
    <s v="Excelsa"/>
    <x v="0"/>
    <x v="3"/>
    <n v="4.125"/>
    <n v="24.75"/>
    <n v="0.45374999999999999"/>
    <x v="2"/>
  </r>
  <r>
    <s v="IXU-20263-532"/>
    <x v="364"/>
    <x v="2"/>
    <x v="11"/>
    <s v="68044-89277-ML"/>
    <x v="43"/>
    <x v="0"/>
    <x v="415"/>
    <s v="kwarmancd@printfriendly.com"/>
    <x v="1"/>
    <s v="Sandyford"/>
    <s v="Liberica"/>
    <x v="0"/>
    <x v="2"/>
    <n v="33.464999999999996"/>
    <n v="66.929999999999993"/>
    <n v="4.3504499999999995"/>
    <x v="0"/>
  </r>
  <r>
    <s v="CBT-15092-420"/>
    <x v="85"/>
    <x v="5"/>
    <x v="9"/>
    <s v="71364-35210-HS"/>
    <x v="22"/>
    <x v="2"/>
    <x v="416"/>
    <s v="wcholomince@about.com"/>
    <x v="2"/>
    <s v="Birmingham"/>
    <s v="Liberica"/>
    <x v="0"/>
    <x v="1"/>
    <n v="8.73"/>
    <n v="8.73"/>
    <n v="1.1349"/>
    <x v="0"/>
  </r>
  <r>
    <s v="PKQ-46841-696"/>
    <x v="365"/>
    <x v="1"/>
    <x v="6"/>
    <s v="37177-68797-ON"/>
    <x v="8"/>
    <x v="3"/>
    <x v="417"/>
    <s v="abraidmancf@census.gov"/>
    <x v="0"/>
    <s v="Phoenix"/>
    <s v="Robusta"/>
    <x v="0"/>
    <x v="1"/>
    <n v="5.97"/>
    <n v="17.91"/>
    <n v="0.35819999999999996"/>
    <x v="2"/>
  </r>
  <r>
    <s v="XDU-05471-219"/>
    <x v="366"/>
    <x v="3"/>
    <x v="1"/>
    <s v="60308-06944-GS"/>
    <x v="35"/>
    <x v="2"/>
    <x v="418"/>
    <s v="pdurbancg@symantec.com"/>
    <x v="1"/>
    <s v="Longford"/>
    <s v="Robusta"/>
    <x v="1"/>
    <x v="1"/>
    <n v="7.169999999999999"/>
    <n v="7.169999999999999"/>
    <n v="0.43019999999999992"/>
    <x v="2"/>
  </r>
  <r>
    <s v="NID-20149-329"/>
    <x v="367"/>
    <x v="0"/>
    <x v="5"/>
    <s v="49888-39458-PF"/>
    <x v="25"/>
    <x v="0"/>
    <x v="419"/>
    <s v="aharroldch@miibeian.gov.cn"/>
    <x v="0"/>
    <s v="Toledo"/>
    <s v="Robusta"/>
    <x v="2"/>
    <x v="3"/>
    <n v="2.6849999999999996"/>
    <n v="5.3699999999999992"/>
    <n v="0.16109999999999997"/>
    <x v="2"/>
  </r>
  <r>
    <s v="SVU-27222-213"/>
    <x v="142"/>
    <x v="3"/>
    <x v="4"/>
    <s v="60748-46813-DZ"/>
    <x v="7"/>
    <x v="1"/>
    <x v="420"/>
    <s v="spamphilonci@mlb.com"/>
    <x v="1"/>
    <s v="Ballylinan"/>
    <s v="Liberica"/>
    <x v="1"/>
    <x v="3"/>
    <n v="4.7549999999999999"/>
    <n v="23.774999999999999"/>
    <n v="0.61814999999999998"/>
    <x v="2"/>
  </r>
  <r>
    <s v="RWI-84131-848"/>
    <x v="368"/>
    <x v="2"/>
    <x v="10"/>
    <s v="16385-11286-NX"/>
    <x v="11"/>
    <x v="0"/>
    <x v="421"/>
    <s v="mspurdencj@exblog.jp"/>
    <x v="0"/>
    <s v="Charlotte"/>
    <s v="Robusta"/>
    <x v="2"/>
    <x v="2"/>
    <n v="20.584999999999997"/>
    <n v="41.169999999999995"/>
    <n v="1.2350999999999999"/>
    <x v="0"/>
  </r>
  <r>
    <s v="GUU-40666-525"/>
    <x v="31"/>
    <x v="1"/>
    <x v="11"/>
    <s v="68555-89840-GZ"/>
    <x v="29"/>
    <x v="3"/>
    <x v="408"/>
    <s v="msesonck@census.gov"/>
    <x v="0"/>
    <s v="Seattle"/>
    <s v="Arabica"/>
    <x v="1"/>
    <x v="3"/>
    <n v="3.8849999999999998"/>
    <n v="11.654999999999999"/>
    <n v="0.34964999999999996"/>
    <x v="2"/>
  </r>
  <r>
    <s v="SCN-51395-066"/>
    <x v="369"/>
    <x v="5"/>
    <x v="4"/>
    <s v="72164-90254-EJ"/>
    <x v="23"/>
    <x v="4"/>
    <x v="422"/>
    <s v="npirronecl@weibo.com"/>
    <x v="0"/>
    <s v="Wilkes Barre"/>
    <s v="Liberica"/>
    <x v="1"/>
    <x v="1"/>
    <n v="9.51"/>
    <n v="38.04"/>
    <n v="1.2363"/>
    <x v="2"/>
  </r>
  <r>
    <s v="ULA-24644-321"/>
    <x v="370"/>
    <x v="2"/>
    <x v="3"/>
    <s v="67010-92988-CT"/>
    <x v="11"/>
    <x v="4"/>
    <x v="423"/>
    <s v="rcawleycm@yellowbook.com"/>
    <x v="1"/>
    <s v="Ballyboden"/>
    <s v="Robusta"/>
    <x v="2"/>
    <x v="2"/>
    <n v="20.584999999999997"/>
    <n v="82.339999999999989"/>
    <n v="1.2350999999999999"/>
    <x v="0"/>
  </r>
  <r>
    <s v="EOL-92666-762"/>
    <x v="371"/>
    <x v="4"/>
    <x v="4"/>
    <s v="15776-91507-GT"/>
    <x v="7"/>
    <x v="0"/>
    <x v="424"/>
    <s v="sbarribalcn@microsoft.com"/>
    <x v="1"/>
    <s v="Bagenalstown"/>
    <s v="Liberica"/>
    <x v="1"/>
    <x v="3"/>
    <n v="4.7549999999999999"/>
    <n v="9.51"/>
    <n v="0.61814999999999998"/>
    <x v="0"/>
  </r>
  <r>
    <s v="AJV-18231-334"/>
    <x v="372"/>
    <x v="6"/>
    <x v="2"/>
    <s v="23473-41001-CD"/>
    <x v="11"/>
    <x v="0"/>
    <x v="425"/>
    <s v="aadamidesco@bizjournals.com"/>
    <x v="2"/>
    <s v="Liverpool"/>
    <s v="Robusta"/>
    <x v="2"/>
    <x v="2"/>
    <n v="20.584999999999997"/>
    <n v="41.169999999999995"/>
    <n v="1.2350999999999999"/>
    <x v="2"/>
  </r>
  <r>
    <s v="ZQI-47236-301"/>
    <x v="373"/>
    <x v="0"/>
    <x v="2"/>
    <s v="23446-47798-ID"/>
    <x v="23"/>
    <x v="1"/>
    <x v="426"/>
    <s v="cthowescp@craigslist.org"/>
    <x v="0"/>
    <s v="Rochester"/>
    <s v="Liberica"/>
    <x v="1"/>
    <x v="1"/>
    <n v="9.51"/>
    <n v="47.55"/>
    <n v="1.2363"/>
    <x v="2"/>
  </r>
  <r>
    <s v="ZCR-15721-658"/>
    <x v="374"/>
    <x v="0"/>
    <x v="5"/>
    <s v="28327-84469-ND"/>
    <x v="17"/>
    <x v="4"/>
    <x v="427"/>
    <s v="rwillowaycq@admin.ch"/>
    <x v="0"/>
    <s v="Tucson"/>
    <s v="Arabica"/>
    <x v="0"/>
    <x v="0"/>
    <n v="11.25"/>
    <n v="45"/>
    <n v="1.0125"/>
    <x v="2"/>
  </r>
  <r>
    <s v="QEW-47945-682"/>
    <x v="319"/>
    <x v="2"/>
    <x v="4"/>
    <s v="42466-87067-DT"/>
    <x v="7"/>
    <x v="1"/>
    <x v="428"/>
    <s v="aelwincr@privacy.gov.au"/>
    <x v="0"/>
    <s v="Minneapolis"/>
    <s v="Liberica"/>
    <x v="1"/>
    <x v="3"/>
    <n v="4.7549999999999999"/>
    <n v="23.774999999999999"/>
    <n v="0.61814999999999998"/>
    <x v="2"/>
  </r>
  <r>
    <s v="PSY-45485-542"/>
    <x v="375"/>
    <x v="2"/>
    <x v="5"/>
    <s v="62246-99443-HF"/>
    <x v="34"/>
    <x v="3"/>
    <x v="429"/>
    <s v="abilbrookcs@booking.com"/>
    <x v="1"/>
    <s v="Ashbourne"/>
    <s v="Robusta"/>
    <x v="2"/>
    <x v="1"/>
    <n v="5.3699999999999992"/>
    <n v="16.11"/>
    <n v="0.32219999999999993"/>
    <x v="0"/>
  </r>
  <r>
    <s v="BAQ-74241-156"/>
    <x v="376"/>
    <x v="2"/>
    <x v="2"/>
    <s v="99869-55718-UU"/>
    <x v="25"/>
    <x v="4"/>
    <x v="430"/>
    <s v="rmckallct@sakura.ne.jp"/>
    <x v="2"/>
    <s v="Bristol"/>
    <s v="Robusta"/>
    <x v="2"/>
    <x v="3"/>
    <n v="2.6849999999999996"/>
    <n v="10.739999999999998"/>
    <n v="0.16109999999999997"/>
    <x v="0"/>
  </r>
  <r>
    <s v="BVU-77367-451"/>
    <x v="377"/>
    <x v="5"/>
    <x v="7"/>
    <s v="77421-46059-RY"/>
    <x v="9"/>
    <x v="1"/>
    <x v="431"/>
    <s v="bdailecu@vistaprint.com"/>
    <x v="0"/>
    <s v="Atlanta"/>
    <s v="Arabica"/>
    <x v="2"/>
    <x v="0"/>
    <n v="9.9499999999999993"/>
    <n v="49.75"/>
    <n v="0.89549999999999985"/>
    <x v="0"/>
  </r>
  <r>
    <s v="TJE-91516-344"/>
    <x v="378"/>
    <x v="6"/>
    <x v="0"/>
    <s v="49894-06550-OQ"/>
    <x v="3"/>
    <x v="0"/>
    <x v="432"/>
    <s v="atrehernecv@state.tx.us"/>
    <x v="1"/>
    <s v="Farranacoush"/>
    <s v="Excelsa"/>
    <x v="0"/>
    <x v="0"/>
    <n v="13.75"/>
    <n v="27.5"/>
    <n v="1.5125"/>
    <x v="2"/>
  </r>
  <r>
    <s v="LIS-96202-702"/>
    <x v="277"/>
    <x v="6"/>
    <x v="1"/>
    <s v="72028-63343-SU"/>
    <x v="27"/>
    <x v="4"/>
    <x v="433"/>
    <s v="abrentnallcw@biglobe.ne.jp"/>
    <x v="2"/>
    <s v="East End"/>
    <s v="Liberica"/>
    <x v="2"/>
    <x v="2"/>
    <n v="29.784999999999997"/>
    <n v="119.13999999999999"/>
    <n v="3.8720499999999998"/>
    <x v="2"/>
  </r>
  <r>
    <s v="VIO-27668-766"/>
    <x v="379"/>
    <x v="6"/>
    <x v="9"/>
    <s v="10074-20104-NN"/>
    <x v="11"/>
    <x v="2"/>
    <x v="434"/>
    <s v="ddrinkallcx@psu.edu"/>
    <x v="0"/>
    <s v="Knoxville"/>
    <s v="Robusta"/>
    <x v="2"/>
    <x v="2"/>
    <n v="20.584999999999997"/>
    <n v="20.584999999999997"/>
    <n v="1.2350999999999999"/>
    <x v="0"/>
  </r>
  <r>
    <s v="ZVG-20473-043"/>
    <x v="86"/>
    <x v="6"/>
    <x v="9"/>
    <s v="71769-10219-IM"/>
    <x v="16"/>
    <x v="3"/>
    <x v="435"/>
    <s v="dkornelcy@cyberchimps.com"/>
    <x v="0"/>
    <s v="Saginaw"/>
    <s v="Arabica"/>
    <x v="2"/>
    <x v="3"/>
    <n v="2.9849999999999999"/>
    <n v="8.9550000000000001"/>
    <n v="0.26865"/>
    <x v="0"/>
  </r>
  <r>
    <s v="KGZ-56395-231"/>
    <x v="380"/>
    <x v="3"/>
    <x v="9"/>
    <s v="22221-71106-JD"/>
    <x v="20"/>
    <x v="2"/>
    <x v="436"/>
    <s v="rlequeuxcz@newyorker.com"/>
    <x v="0"/>
    <s v="Saint Augustine"/>
    <s v="Arabica"/>
    <x v="2"/>
    <x v="1"/>
    <n v="5.97"/>
    <n v="5.97"/>
    <n v="0.5373"/>
    <x v="2"/>
  </r>
  <r>
    <s v="CUU-92244-729"/>
    <x v="381"/>
    <x v="4"/>
    <x v="2"/>
    <s v="99735-44927-OL"/>
    <x v="3"/>
    <x v="3"/>
    <x v="437"/>
    <s v="jmccaulld0@parallels.com"/>
    <x v="0"/>
    <s v="San Rafael"/>
    <s v="Excelsa"/>
    <x v="0"/>
    <x v="0"/>
    <n v="13.75"/>
    <n v="41.25"/>
    <n v="1.5125"/>
    <x v="0"/>
  </r>
  <r>
    <s v="EHE-94714-312"/>
    <x v="382"/>
    <x v="3"/>
    <x v="1"/>
    <s v="27132-68907-RC"/>
    <x v="46"/>
    <x v="1"/>
    <x v="438"/>
    <s v="abrashda@plala.or.jp"/>
    <x v="0"/>
    <s v="Flushing"/>
    <s v="Excelsa"/>
    <x v="1"/>
    <x v="3"/>
    <n v="4.4550000000000001"/>
    <n v="22.274999999999999"/>
    <n v="0.49004999999999999"/>
    <x v="0"/>
  </r>
  <r>
    <s v="RTL-16205-161"/>
    <x v="11"/>
    <x v="5"/>
    <x v="8"/>
    <s v="90440-62727-HI"/>
    <x v="19"/>
    <x v="2"/>
    <x v="439"/>
    <s v="ahutchinsond2@imgur.com"/>
    <x v="0"/>
    <s v="Lawrenceville"/>
    <s v="Arabica"/>
    <x v="0"/>
    <x v="1"/>
    <n v="6.75"/>
    <n v="6.75"/>
    <n v="0.60749999999999993"/>
    <x v="0"/>
  </r>
  <r>
    <s v="GTS-22482-014"/>
    <x v="167"/>
    <x v="0"/>
    <x v="6"/>
    <s v="36769-16558-SX"/>
    <x v="43"/>
    <x v="4"/>
    <x v="440"/>
    <s v="Not Available"/>
    <x v="0"/>
    <s v="Topeka"/>
    <s v="Liberica"/>
    <x v="0"/>
    <x v="2"/>
    <n v="33.464999999999996"/>
    <n v="133.85999999999999"/>
    <n v="4.3504499999999995"/>
    <x v="0"/>
  </r>
  <r>
    <s v="DYG-25473-881"/>
    <x v="383"/>
    <x v="4"/>
    <x v="10"/>
    <s v="10138-31681-SD"/>
    <x v="16"/>
    <x v="0"/>
    <x v="441"/>
    <s v="rdriversd4@hexun.com"/>
    <x v="0"/>
    <s v="Shawnee Mission"/>
    <s v="Arabica"/>
    <x v="2"/>
    <x v="3"/>
    <n v="2.9849999999999999"/>
    <n v="5.97"/>
    <n v="0.26865"/>
    <x v="2"/>
  </r>
  <r>
    <s v="HTR-21838-286"/>
    <x v="18"/>
    <x v="2"/>
    <x v="10"/>
    <s v="24669-76297-SF"/>
    <x v="2"/>
    <x v="0"/>
    <x v="442"/>
    <s v="hzeald5@google.de"/>
    <x v="0"/>
    <s v="Seattle"/>
    <s v="Arabica"/>
    <x v="1"/>
    <x v="0"/>
    <n v="12.95"/>
    <n v="25.9"/>
    <n v="1.1655"/>
    <x v="2"/>
  </r>
  <r>
    <s v="KYG-28296-920"/>
    <x v="84"/>
    <x v="0"/>
    <x v="2"/>
    <s v="78050-20355-DI"/>
    <x v="28"/>
    <x v="2"/>
    <x v="443"/>
    <s v="gsmallcombed6@ucla.edu"/>
    <x v="1"/>
    <s v="Kilkenny"/>
    <s v="Excelsa"/>
    <x v="0"/>
    <x v="2"/>
    <n v="31.624999999999996"/>
    <n v="31.624999999999996"/>
    <n v="3.4787499999999998"/>
    <x v="0"/>
  </r>
  <r>
    <s v="NNB-20459-430"/>
    <x v="384"/>
    <x v="3"/>
    <x v="2"/>
    <s v="79825-17822-UH"/>
    <x v="21"/>
    <x v="0"/>
    <x v="444"/>
    <s v="ddibleyd7@feedburner.com"/>
    <x v="0"/>
    <s v="Kissimmee"/>
    <s v="Liberica"/>
    <x v="0"/>
    <x v="3"/>
    <n v="4.3650000000000002"/>
    <n v="8.73"/>
    <n v="0.56745000000000001"/>
    <x v="2"/>
  </r>
  <r>
    <s v="FEK-14025-351"/>
    <x v="385"/>
    <x v="2"/>
    <x v="6"/>
    <s v="03990-21586-MQ"/>
    <x v="46"/>
    <x v="5"/>
    <x v="445"/>
    <s v="gdimitrioud8@chronoengine.com"/>
    <x v="0"/>
    <s v="Rochester"/>
    <s v="Excelsa"/>
    <x v="1"/>
    <x v="3"/>
    <n v="4.4550000000000001"/>
    <n v="26.73"/>
    <n v="0.49004999999999999"/>
    <x v="0"/>
  </r>
  <r>
    <s v="AWH-16980-469"/>
    <x v="386"/>
    <x v="3"/>
    <x v="5"/>
    <s v="27493-46921-TZ"/>
    <x v="21"/>
    <x v="5"/>
    <x v="446"/>
    <s v="fflanagand9@woothemes.com"/>
    <x v="0"/>
    <s v="Tyler"/>
    <s v="Liberica"/>
    <x v="0"/>
    <x v="3"/>
    <n v="4.3650000000000002"/>
    <n v="26.19"/>
    <n v="0.56745000000000001"/>
    <x v="2"/>
  </r>
  <r>
    <s v="ZPW-31329-741"/>
    <x v="387"/>
    <x v="4"/>
    <x v="1"/>
    <s v="27132-68907-RC"/>
    <x v="39"/>
    <x v="5"/>
    <x v="438"/>
    <s v="abrashda@plala.or.jp"/>
    <x v="0"/>
    <s v="Flushing"/>
    <s v="Robusta"/>
    <x v="2"/>
    <x v="0"/>
    <n v="8.9499999999999993"/>
    <n v="53.699999999999996"/>
    <n v="0.53699999999999992"/>
    <x v="0"/>
  </r>
  <r>
    <s v="ZPW-31329-741"/>
    <x v="387"/>
    <x v="4"/>
    <x v="1"/>
    <s v="27132-68907-RC"/>
    <x v="28"/>
    <x v="4"/>
    <x v="438"/>
    <s v="abrashda@plala.or.jp"/>
    <x v="0"/>
    <s v="Flushing"/>
    <s v="Excelsa"/>
    <x v="0"/>
    <x v="2"/>
    <n v="31.624999999999996"/>
    <n v="126.49999999999999"/>
    <n v="3.4787499999999998"/>
    <x v="1"/>
  </r>
  <r>
    <s v="ZPW-31329-741"/>
    <x v="387"/>
    <x v="4"/>
    <x v="1"/>
    <s v="27132-68907-RC"/>
    <x v="18"/>
    <x v="2"/>
    <x v="438"/>
    <s v="abrashda@plala.or.jp"/>
    <x v="0"/>
    <s v="Flushing"/>
    <s v="Excelsa"/>
    <x v="0"/>
    <x v="3"/>
    <n v="4.125"/>
    <n v="4.125"/>
    <n v="0.45374999999999999"/>
    <x v="1"/>
  </r>
  <r>
    <s v="UBI-83843-396"/>
    <x v="388"/>
    <x v="1"/>
    <x v="7"/>
    <s v="58816-74064-TF"/>
    <x v="41"/>
    <x v="0"/>
    <x v="447"/>
    <s v="nizhakovdd@aol.com"/>
    <x v="2"/>
    <s v="Seaton"/>
    <s v="Robusta"/>
    <x v="1"/>
    <x v="0"/>
    <n v="11.95"/>
    <n v="23.9"/>
    <n v="0.71699999999999997"/>
    <x v="2"/>
  </r>
  <r>
    <s v="VID-40587-569"/>
    <x v="389"/>
    <x v="4"/>
    <x v="10"/>
    <s v="09818-59895-EH"/>
    <x v="47"/>
    <x v="1"/>
    <x v="448"/>
    <s v="skeetsde@answers.com"/>
    <x v="0"/>
    <s v="Alexandria"/>
    <s v="Excelsa"/>
    <x v="2"/>
    <x v="2"/>
    <n v="27.945"/>
    <n v="139.72499999999999"/>
    <n v="3.07395"/>
    <x v="0"/>
  </r>
  <r>
    <s v="KBB-52530-416"/>
    <x v="229"/>
    <x v="0"/>
    <x v="11"/>
    <s v="06488-46303-IZ"/>
    <x v="27"/>
    <x v="0"/>
    <x v="449"/>
    <s v="Not Available"/>
    <x v="0"/>
    <s v="Salt Lake City"/>
    <s v="Liberica"/>
    <x v="2"/>
    <x v="2"/>
    <n v="29.784999999999997"/>
    <n v="59.569999999999993"/>
    <n v="3.8720499999999998"/>
    <x v="0"/>
  </r>
  <r>
    <s v="ISJ-48676-420"/>
    <x v="390"/>
    <x v="6"/>
    <x v="7"/>
    <s v="93046-67561-AY"/>
    <x v="23"/>
    <x v="5"/>
    <x v="450"/>
    <s v="kcakedg@huffingtonpost.com"/>
    <x v="0"/>
    <s v="San Jose"/>
    <s v="Liberica"/>
    <x v="1"/>
    <x v="1"/>
    <n v="9.51"/>
    <n v="57.06"/>
    <n v="1.2363"/>
    <x v="2"/>
  </r>
  <r>
    <s v="MIF-17920-768"/>
    <x v="391"/>
    <x v="0"/>
    <x v="3"/>
    <s v="68946-40750-LK"/>
    <x v="40"/>
    <x v="5"/>
    <x v="451"/>
    <s v="mhanseddh@instagram.com"/>
    <x v="1"/>
    <s v="Tr谩 Mh贸r"/>
    <s v="Robusta"/>
    <x v="1"/>
    <x v="3"/>
    <n v="3.5849999999999995"/>
    <n v="21.509999999999998"/>
    <n v="0.21509999999999996"/>
    <x v="0"/>
  </r>
  <r>
    <s v="CPX-19312-088"/>
    <x v="117"/>
    <x v="2"/>
    <x v="2"/>
    <s v="38387-64959-WW"/>
    <x v="22"/>
    <x v="5"/>
    <x v="452"/>
    <s v="fkienleindi@trellian.com"/>
    <x v="1"/>
    <s v="Coolock"/>
    <s v="Liberica"/>
    <x v="0"/>
    <x v="1"/>
    <n v="8.73"/>
    <n v="52.38"/>
    <n v="1.1349"/>
    <x v="0"/>
  </r>
  <r>
    <s v="RXI-67978-260"/>
    <x v="392"/>
    <x v="4"/>
    <x v="0"/>
    <s v="48418-60841-CC"/>
    <x v="45"/>
    <x v="5"/>
    <x v="453"/>
    <s v="kegglestonedj@sphinn.com"/>
    <x v="1"/>
    <s v="Coolock"/>
    <s v="Excelsa"/>
    <x v="2"/>
    <x v="0"/>
    <n v="12.15"/>
    <n v="72.900000000000006"/>
    <n v="1.3365"/>
    <x v="2"/>
  </r>
  <r>
    <s v="LKE-14821-285"/>
    <x v="393"/>
    <x v="6"/>
    <x v="5"/>
    <s v="13736-92418-JS"/>
    <x v="36"/>
    <x v="1"/>
    <x v="454"/>
    <s v="bsemkinsdk@unc.edu"/>
    <x v="1"/>
    <s v="Kinnegad"/>
    <s v="Robusta"/>
    <x v="0"/>
    <x v="3"/>
    <n v="2.9849999999999999"/>
    <n v="14.924999999999999"/>
    <n v="0.17909999999999998"/>
    <x v="0"/>
  </r>
  <r>
    <s v="LRK-97117-150"/>
    <x v="394"/>
    <x v="3"/>
    <x v="2"/>
    <s v="33000-22405-LO"/>
    <x v="32"/>
    <x v="5"/>
    <x v="455"/>
    <s v="slorenzettidl@is.gd"/>
    <x v="0"/>
    <s v="El Paso"/>
    <s v="Liberica"/>
    <x v="1"/>
    <x v="0"/>
    <n v="15.85"/>
    <n v="95.1"/>
    <n v="2.0605000000000002"/>
    <x v="2"/>
  </r>
  <r>
    <s v="IGK-51227-573"/>
    <x v="137"/>
    <x v="4"/>
    <x v="7"/>
    <s v="46959-60474-LT"/>
    <x v="31"/>
    <x v="0"/>
    <x v="456"/>
    <s v="bgiannazzidm@apple.com"/>
    <x v="0"/>
    <s v="Fort Lauderdale"/>
    <s v="Liberica"/>
    <x v="2"/>
    <x v="1"/>
    <n v="7.77"/>
    <n v="15.54"/>
    <n v="1.0101"/>
    <x v="2"/>
  </r>
  <r>
    <s v="ZAY-43009-775"/>
    <x v="395"/>
    <x v="6"/>
    <x v="0"/>
    <s v="73431-39823-UP"/>
    <x v="12"/>
    <x v="5"/>
    <x v="457"/>
    <s v="Not Available"/>
    <x v="0"/>
    <s v="Indianapolis"/>
    <s v="Liberica"/>
    <x v="2"/>
    <x v="3"/>
    <n v="3.8849999999999998"/>
    <n v="23.31"/>
    <n v="0.50505"/>
    <x v="2"/>
  </r>
  <r>
    <s v="EMA-63190-618"/>
    <x v="396"/>
    <x v="3"/>
    <x v="10"/>
    <s v="90993-98984-JK"/>
    <x v="18"/>
    <x v="2"/>
    <x v="458"/>
    <s v="ulethbrigdo@hc360.com"/>
    <x v="0"/>
    <s v="Milwaukee"/>
    <s v="Excelsa"/>
    <x v="0"/>
    <x v="3"/>
    <n v="4.125"/>
    <n v="4.125"/>
    <n v="0.45374999999999999"/>
    <x v="0"/>
  </r>
  <r>
    <s v="FBI-35855-418"/>
    <x v="189"/>
    <x v="1"/>
    <x v="0"/>
    <s v="06552-04430-AG"/>
    <x v="8"/>
    <x v="5"/>
    <x v="459"/>
    <s v="sfarnishdp@dmoz.org"/>
    <x v="2"/>
    <s v="Eaton"/>
    <s v="Robusta"/>
    <x v="0"/>
    <x v="1"/>
    <n v="5.97"/>
    <n v="35.82"/>
    <n v="0.35819999999999996"/>
    <x v="2"/>
  </r>
  <r>
    <s v="TXB-80533-417"/>
    <x v="8"/>
    <x v="1"/>
    <x v="7"/>
    <s v="54597-57004-QM"/>
    <x v="32"/>
    <x v="0"/>
    <x v="460"/>
    <s v="fjecockdq@unicef.org"/>
    <x v="0"/>
    <s v="Baton Rouge"/>
    <s v="Liberica"/>
    <x v="1"/>
    <x v="0"/>
    <n v="15.85"/>
    <n v="31.7"/>
    <n v="2.0605000000000002"/>
    <x v="2"/>
  </r>
  <r>
    <s v="MBM-00112-248"/>
    <x v="397"/>
    <x v="3"/>
    <x v="0"/>
    <s v="50238-24377-ZS"/>
    <x v="32"/>
    <x v="1"/>
    <x v="461"/>
    <s v="Not Available"/>
    <x v="0"/>
    <s v="Danbury"/>
    <s v="Liberica"/>
    <x v="1"/>
    <x v="0"/>
    <n v="15.85"/>
    <n v="79.25"/>
    <n v="2.0605000000000002"/>
    <x v="0"/>
  </r>
  <r>
    <s v="EUO-69145-988"/>
    <x v="398"/>
    <x v="3"/>
    <x v="3"/>
    <s v="60370-41934-IF"/>
    <x v="15"/>
    <x v="3"/>
    <x v="462"/>
    <s v="hpallisterds@ning.com"/>
    <x v="0"/>
    <s v="Pensacola"/>
    <s v="Excelsa"/>
    <x v="2"/>
    <x v="3"/>
    <n v="3.645"/>
    <n v="10.935"/>
    <n v="0.40095000000000003"/>
    <x v="2"/>
  </r>
  <r>
    <s v="GYA-80327-368"/>
    <x v="399"/>
    <x v="2"/>
    <x v="1"/>
    <s v="06899-54551-EH"/>
    <x v="9"/>
    <x v="4"/>
    <x v="463"/>
    <s v="cmershdt@drupal.org"/>
    <x v="1"/>
    <s v="Milltown"/>
    <s v="Arabica"/>
    <x v="2"/>
    <x v="0"/>
    <n v="9.9499999999999993"/>
    <n v="39.799999999999997"/>
    <n v="0.89549999999999985"/>
    <x v="2"/>
  </r>
  <r>
    <s v="TNW-41601-420"/>
    <x v="400"/>
    <x v="5"/>
    <x v="11"/>
    <s v="66458-91190-YC"/>
    <x v="0"/>
    <x v="1"/>
    <x v="464"/>
    <s v="murione5@alexa.com"/>
    <x v="1"/>
    <s v="Virginia"/>
    <s v="Robusta"/>
    <x v="0"/>
    <x v="0"/>
    <n v="9.9499999999999993"/>
    <n v="49.75"/>
    <n v="0.59699999999999998"/>
    <x v="0"/>
  </r>
  <r>
    <s v="ALR-62963-723"/>
    <x v="401"/>
    <x v="6"/>
    <x v="1"/>
    <s v="80463-43913-WZ"/>
    <x v="25"/>
    <x v="3"/>
    <x v="465"/>
    <s v="Not Available"/>
    <x v="1"/>
    <s v="Balally"/>
    <s v="Robusta"/>
    <x v="2"/>
    <x v="3"/>
    <n v="2.6849999999999996"/>
    <n v="8.0549999999999997"/>
    <n v="0.16109999999999997"/>
    <x v="0"/>
  </r>
  <r>
    <s v="JIG-27636-870"/>
    <x v="402"/>
    <x v="3"/>
    <x v="2"/>
    <s v="67204-04870-LG"/>
    <x v="41"/>
    <x v="4"/>
    <x v="466"/>
    <s v="Not Available"/>
    <x v="0"/>
    <s v="Grand Rapids"/>
    <s v="Robusta"/>
    <x v="1"/>
    <x v="0"/>
    <n v="11.95"/>
    <n v="47.8"/>
    <n v="0.71699999999999997"/>
    <x v="2"/>
  </r>
  <r>
    <s v="CTE-31437-326"/>
    <x v="6"/>
    <x v="1"/>
    <x v="4"/>
    <s v="22721-63196-UJ"/>
    <x v="36"/>
    <x v="4"/>
    <x v="467"/>
    <s v="gduckerdx@patch.com"/>
    <x v="2"/>
    <s v="Belfast"/>
    <s v="Robusta"/>
    <x v="0"/>
    <x v="3"/>
    <n v="2.9849999999999999"/>
    <n v="11.94"/>
    <n v="0.17909999999999998"/>
    <x v="2"/>
  </r>
  <r>
    <s v="CTE-31437-326"/>
    <x v="6"/>
    <x v="1"/>
    <x v="4"/>
    <s v="22721-63196-UJ"/>
    <x v="18"/>
    <x v="4"/>
    <x v="467"/>
    <s v="gduckerdx@patch.com"/>
    <x v="2"/>
    <s v="Belfast"/>
    <s v="Excelsa"/>
    <x v="0"/>
    <x v="3"/>
    <n v="4.125"/>
    <n v="16.5"/>
    <n v="0.45374999999999999"/>
    <x v="1"/>
  </r>
  <r>
    <s v="CTE-31437-326"/>
    <x v="6"/>
    <x v="1"/>
    <x v="4"/>
    <s v="22721-63196-UJ"/>
    <x v="5"/>
    <x v="4"/>
    <x v="467"/>
    <s v="gduckerdx@patch.com"/>
    <x v="2"/>
    <s v="Belfast"/>
    <s v="Liberica"/>
    <x v="2"/>
    <x v="0"/>
    <n v="12.95"/>
    <n v="51.8"/>
    <n v="1.6835"/>
    <x v="1"/>
  </r>
  <r>
    <s v="CTE-31437-326"/>
    <x v="6"/>
    <x v="1"/>
    <x v="4"/>
    <s v="22721-63196-UJ"/>
    <x v="7"/>
    <x v="3"/>
    <x v="467"/>
    <s v="gduckerdx@patch.com"/>
    <x v="2"/>
    <s v="Belfast"/>
    <s v="Liberica"/>
    <x v="1"/>
    <x v="3"/>
    <n v="4.7549999999999999"/>
    <n v="14.265000000000001"/>
    <n v="0.61814999999999998"/>
    <x v="1"/>
  </r>
  <r>
    <s v="SLD-63003-334"/>
    <x v="403"/>
    <x v="0"/>
    <x v="10"/>
    <s v="55515-37571-RS"/>
    <x v="21"/>
    <x v="5"/>
    <x v="468"/>
    <s v="wstearleye1@census.gov"/>
    <x v="0"/>
    <s v="High Point"/>
    <s v="Liberica"/>
    <x v="0"/>
    <x v="3"/>
    <n v="4.3650000000000002"/>
    <n v="26.19"/>
    <n v="0.56745000000000001"/>
    <x v="2"/>
  </r>
  <r>
    <s v="BXN-64230-789"/>
    <x v="404"/>
    <x v="4"/>
    <x v="9"/>
    <s v="25598-77476-CB"/>
    <x v="2"/>
    <x v="0"/>
    <x v="469"/>
    <s v="dwincere2@marriott.com"/>
    <x v="0"/>
    <s v="El Paso"/>
    <s v="Arabica"/>
    <x v="1"/>
    <x v="0"/>
    <n v="12.95"/>
    <n v="25.9"/>
    <n v="1.1655"/>
    <x v="0"/>
  </r>
  <r>
    <s v="XEE-37895-169"/>
    <x v="21"/>
    <x v="1"/>
    <x v="10"/>
    <s v="14888-85625-TM"/>
    <x v="44"/>
    <x v="3"/>
    <x v="470"/>
    <s v="plyfielde3@baidu.com"/>
    <x v="0"/>
    <s v="Cleveland"/>
    <s v="Arabica"/>
    <x v="1"/>
    <x v="2"/>
    <n v="29.784999999999997"/>
    <n v="89.35499999999999"/>
    <n v="2.6806499999999995"/>
    <x v="0"/>
  </r>
  <r>
    <s v="ZTX-80764-911"/>
    <x v="239"/>
    <x v="0"/>
    <x v="4"/>
    <s v="92793-68332-NR"/>
    <x v="31"/>
    <x v="5"/>
    <x v="471"/>
    <s v="hperrise4@studiopress.com"/>
    <x v="1"/>
    <s v="Ballymahon"/>
    <s v="Liberica"/>
    <x v="2"/>
    <x v="1"/>
    <n v="7.77"/>
    <n v="46.62"/>
    <n v="1.0101"/>
    <x v="2"/>
  </r>
  <r>
    <s v="WVT-88135-549"/>
    <x v="405"/>
    <x v="4"/>
    <x v="11"/>
    <s v="66458-91190-YC"/>
    <x v="9"/>
    <x v="3"/>
    <x v="464"/>
    <s v="murione5@alexa.com"/>
    <x v="1"/>
    <s v="Virginia"/>
    <s v="Arabica"/>
    <x v="2"/>
    <x v="0"/>
    <n v="9.9499999999999993"/>
    <n v="29.849999999999998"/>
    <n v="0.89549999999999985"/>
    <x v="0"/>
  </r>
  <r>
    <s v="IPA-94170-889"/>
    <x v="292"/>
    <x v="1"/>
    <x v="9"/>
    <s v="64439-27325-LG"/>
    <x v="40"/>
    <x v="3"/>
    <x v="472"/>
    <s v="ckide6@narod.ru"/>
    <x v="1"/>
    <s v="Whitegate"/>
    <s v="Robusta"/>
    <x v="1"/>
    <x v="3"/>
    <n v="3.5849999999999995"/>
    <n v="10.754999999999999"/>
    <n v="0.21509999999999996"/>
    <x v="0"/>
  </r>
  <r>
    <s v="YQL-63755-365"/>
    <x v="117"/>
    <x v="2"/>
    <x v="2"/>
    <s v="78570-76770-LB"/>
    <x v="14"/>
    <x v="4"/>
    <x v="473"/>
    <s v="cbeinee7@xinhuanet.com"/>
    <x v="0"/>
    <s v="Birmingham"/>
    <s v="Arabica"/>
    <x v="0"/>
    <x v="3"/>
    <n v="3.375"/>
    <n v="13.5"/>
    <n v="0.30374999999999996"/>
    <x v="0"/>
  </r>
  <r>
    <s v="RKW-81145-984"/>
    <x v="406"/>
    <x v="3"/>
    <x v="6"/>
    <s v="98661-69719-VI"/>
    <x v="32"/>
    <x v="3"/>
    <x v="474"/>
    <s v="cbakeupe8@globo.com"/>
    <x v="0"/>
    <s v="Saint Cloud"/>
    <s v="Liberica"/>
    <x v="1"/>
    <x v="0"/>
    <n v="15.85"/>
    <n v="47.55"/>
    <n v="2.0605000000000002"/>
    <x v="2"/>
  </r>
  <r>
    <s v="MBT-23379-866"/>
    <x v="407"/>
    <x v="5"/>
    <x v="5"/>
    <s v="82990-92703-IX"/>
    <x v="32"/>
    <x v="1"/>
    <x v="475"/>
    <s v="nhelkine9@example.com"/>
    <x v="0"/>
    <s v="Philadelphia"/>
    <s v="Liberica"/>
    <x v="1"/>
    <x v="0"/>
    <n v="15.85"/>
    <n v="79.25"/>
    <n v="2.0605000000000002"/>
    <x v="2"/>
  </r>
  <r>
    <s v="GEJ-39834-935"/>
    <x v="408"/>
    <x v="4"/>
    <x v="9"/>
    <s v="49412-86877-VY"/>
    <x v="21"/>
    <x v="5"/>
    <x v="476"/>
    <s v="pwitheringtonea@networkadvertising.org"/>
    <x v="0"/>
    <s v="Detroit"/>
    <s v="Liberica"/>
    <x v="0"/>
    <x v="3"/>
    <n v="4.3650000000000002"/>
    <n v="26.19"/>
    <n v="0.56745000000000001"/>
    <x v="0"/>
  </r>
  <r>
    <s v="KRW-91640-596"/>
    <x v="409"/>
    <x v="2"/>
    <x v="8"/>
    <s v="70879-00984-FJ"/>
    <x v="35"/>
    <x v="3"/>
    <x v="477"/>
    <s v="ttilzeyeb@hostgator.com"/>
    <x v="0"/>
    <s v="Saint Louis"/>
    <s v="Robusta"/>
    <x v="1"/>
    <x v="1"/>
    <n v="7.169999999999999"/>
    <n v="21.509999999999998"/>
    <n v="0.43019999999999992"/>
    <x v="2"/>
  </r>
  <r>
    <s v="AOT-70449-651"/>
    <x v="410"/>
    <x v="4"/>
    <x v="1"/>
    <s v="53414-73391-CR"/>
    <x v="11"/>
    <x v="1"/>
    <x v="478"/>
    <s v="Not Available"/>
    <x v="0"/>
    <s v="Schenectady"/>
    <s v="Robusta"/>
    <x v="2"/>
    <x v="2"/>
    <n v="20.584999999999997"/>
    <n v="102.92499999999998"/>
    <n v="1.2350999999999999"/>
    <x v="0"/>
  </r>
  <r>
    <s v="DGC-21813-731"/>
    <x v="127"/>
    <x v="1"/>
    <x v="8"/>
    <s v="43606-83072-OA"/>
    <x v="12"/>
    <x v="0"/>
    <x v="479"/>
    <s v="Not Available"/>
    <x v="0"/>
    <s v="Lakeland"/>
    <s v="Liberica"/>
    <x v="2"/>
    <x v="3"/>
    <n v="3.8849999999999998"/>
    <n v="7.77"/>
    <n v="0.50505"/>
    <x v="2"/>
  </r>
  <r>
    <s v="JBE-92943-643"/>
    <x v="411"/>
    <x v="5"/>
    <x v="9"/>
    <s v="84466-22864-CE"/>
    <x v="47"/>
    <x v="1"/>
    <x v="480"/>
    <s v="kimortsee@alexa.com"/>
    <x v="0"/>
    <s v="Melbourne"/>
    <s v="Excelsa"/>
    <x v="2"/>
    <x v="2"/>
    <n v="27.945"/>
    <n v="139.72499999999999"/>
    <n v="3.07395"/>
    <x v="2"/>
  </r>
  <r>
    <s v="ZIL-34948-499"/>
    <x v="112"/>
    <x v="5"/>
    <x v="2"/>
    <s v="66458-91190-YC"/>
    <x v="20"/>
    <x v="0"/>
    <x v="464"/>
    <s v="murione5@alexa.com"/>
    <x v="1"/>
    <s v="Virginia"/>
    <s v="Arabica"/>
    <x v="2"/>
    <x v="1"/>
    <n v="5.97"/>
    <n v="11.94"/>
    <n v="0.5373"/>
    <x v="1"/>
  </r>
  <r>
    <s v="JSU-23781-256"/>
    <x v="412"/>
    <x v="5"/>
    <x v="0"/>
    <s v="76499-89100-JQ"/>
    <x v="12"/>
    <x v="2"/>
    <x v="481"/>
    <s v="marmisteadeg@blogtalkradio.com"/>
    <x v="0"/>
    <s v="New Orleans"/>
    <s v="Liberica"/>
    <x v="2"/>
    <x v="3"/>
    <n v="3.8849999999999998"/>
    <n v="3.8849999999999998"/>
    <n v="0.50505"/>
    <x v="2"/>
  </r>
  <r>
    <s v="JSU-23781-256"/>
    <x v="412"/>
    <x v="5"/>
    <x v="0"/>
    <s v="76499-89100-JQ"/>
    <x v="0"/>
    <x v="4"/>
    <x v="481"/>
    <s v="marmisteadeg@blogtalkradio.com"/>
    <x v="0"/>
    <s v="New Orleans"/>
    <s v="Robusta"/>
    <x v="0"/>
    <x v="0"/>
    <n v="9.9499999999999993"/>
    <n v="39.799999999999997"/>
    <n v="0.59699999999999998"/>
    <x v="1"/>
  </r>
  <r>
    <s v="VPX-44956-367"/>
    <x v="413"/>
    <x v="6"/>
    <x v="1"/>
    <s v="39582-35773-ZJ"/>
    <x v="8"/>
    <x v="1"/>
    <x v="482"/>
    <s v="vupstoneei@google.pl"/>
    <x v="0"/>
    <s v="Topeka"/>
    <s v="Robusta"/>
    <x v="0"/>
    <x v="1"/>
    <n v="5.97"/>
    <n v="29.849999999999998"/>
    <n v="0.35819999999999996"/>
    <x v="2"/>
  </r>
  <r>
    <s v="VTB-46451-959"/>
    <x v="414"/>
    <x v="6"/>
    <x v="7"/>
    <s v="66240-46962-IO"/>
    <x v="27"/>
    <x v="2"/>
    <x v="483"/>
    <s v="bbeelbyej@rediff.com"/>
    <x v="1"/>
    <s v="Lucan"/>
    <s v="Liberica"/>
    <x v="2"/>
    <x v="2"/>
    <n v="29.784999999999997"/>
    <n v="29.784999999999997"/>
    <n v="3.8720499999999998"/>
    <x v="2"/>
  </r>
  <r>
    <s v="DNZ-11665-950"/>
    <x v="415"/>
    <x v="6"/>
    <x v="10"/>
    <s v="10637-45522-ID"/>
    <x v="26"/>
    <x v="0"/>
    <x v="484"/>
    <s v="Not Available"/>
    <x v="0"/>
    <s v="Springfield"/>
    <s v="Liberica"/>
    <x v="1"/>
    <x v="2"/>
    <n v="36.454999999999998"/>
    <n v="72.91"/>
    <n v="4.7391499999999995"/>
    <x v="2"/>
  </r>
  <r>
    <s v="ITR-54735-364"/>
    <x v="416"/>
    <x v="6"/>
    <x v="2"/>
    <s v="92599-58687-CS"/>
    <x v="25"/>
    <x v="1"/>
    <x v="485"/>
    <s v="Not Available"/>
    <x v="0"/>
    <s v="Camden"/>
    <s v="Robusta"/>
    <x v="2"/>
    <x v="3"/>
    <n v="2.6849999999999996"/>
    <n v="13.424999999999997"/>
    <n v="0.16109999999999997"/>
    <x v="0"/>
  </r>
  <r>
    <s v="YDS-02797-307"/>
    <x v="417"/>
    <x v="6"/>
    <x v="1"/>
    <s v="06058-48844-PI"/>
    <x v="28"/>
    <x v="4"/>
    <x v="486"/>
    <s v="wspeechlyem@amazon.com"/>
    <x v="0"/>
    <s v="Seattle"/>
    <s v="Excelsa"/>
    <x v="0"/>
    <x v="2"/>
    <n v="31.624999999999996"/>
    <n v="126.49999999999999"/>
    <n v="3.4787499999999998"/>
    <x v="0"/>
  </r>
  <r>
    <s v="BPG-68988-842"/>
    <x v="418"/>
    <x v="0"/>
    <x v="10"/>
    <s v="53631-24432-SY"/>
    <x v="1"/>
    <x v="1"/>
    <x v="487"/>
    <s v="iphillpoten@buzzfeed.com"/>
    <x v="2"/>
    <s v="Wootton"/>
    <s v="Excelsa"/>
    <x v="0"/>
    <x v="1"/>
    <n v="8.25"/>
    <n v="41.25"/>
    <n v="0.90749999999999997"/>
    <x v="2"/>
  </r>
  <r>
    <s v="XZG-51938-658"/>
    <x v="419"/>
    <x v="6"/>
    <x v="8"/>
    <s v="18275-73980-KL"/>
    <x v="38"/>
    <x v="5"/>
    <x v="488"/>
    <s v="lpennaccieo@statcounter.com"/>
    <x v="0"/>
    <s v="Waco"/>
    <s v="Excelsa"/>
    <x v="1"/>
    <x v="1"/>
    <n v="8.91"/>
    <n v="53.46"/>
    <n v="0.98009999999999997"/>
    <x v="2"/>
  </r>
  <r>
    <s v="KAR-24978-271"/>
    <x v="420"/>
    <x v="0"/>
    <x v="4"/>
    <s v="23187-65750-HZ"/>
    <x v="0"/>
    <x v="5"/>
    <x v="489"/>
    <s v="sarpinep@moonfruit.com"/>
    <x v="0"/>
    <s v="Richmond"/>
    <s v="Robusta"/>
    <x v="0"/>
    <x v="0"/>
    <n v="9.9499999999999993"/>
    <n v="59.699999999999996"/>
    <n v="0.59699999999999998"/>
    <x v="2"/>
  </r>
  <r>
    <s v="FQK-28730-361"/>
    <x v="421"/>
    <x v="5"/>
    <x v="8"/>
    <s v="22725-79522-GP"/>
    <x v="0"/>
    <x v="5"/>
    <x v="490"/>
    <s v="dfrieseq@cargocollective.com"/>
    <x v="0"/>
    <s v="Toledo"/>
    <s v="Robusta"/>
    <x v="0"/>
    <x v="0"/>
    <n v="9.9499999999999993"/>
    <n v="59.699999999999996"/>
    <n v="0.59699999999999998"/>
    <x v="2"/>
  </r>
  <r>
    <s v="BGB-67996-089"/>
    <x v="422"/>
    <x v="6"/>
    <x v="4"/>
    <s v="06279-72603-JE"/>
    <x v="39"/>
    <x v="1"/>
    <x v="491"/>
    <s v="rsharerer@flavors.me"/>
    <x v="0"/>
    <s v="Huntington"/>
    <s v="Robusta"/>
    <x v="2"/>
    <x v="0"/>
    <n v="8.9499999999999993"/>
    <n v="44.75"/>
    <n v="0.53699999999999992"/>
    <x v="2"/>
  </r>
  <r>
    <s v="XMC-20620-809"/>
    <x v="423"/>
    <x v="2"/>
    <x v="5"/>
    <s v="83543-79246-ON"/>
    <x v="1"/>
    <x v="0"/>
    <x v="492"/>
    <s v="nnasebyes@umich.edu"/>
    <x v="0"/>
    <s v="Winter Haven"/>
    <s v="Excelsa"/>
    <x v="0"/>
    <x v="1"/>
    <n v="8.25"/>
    <n v="16.5"/>
    <n v="0.90749999999999997"/>
    <x v="0"/>
  </r>
  <r>
    <s v="ZSO-58292-191"/>
    <x v="109"/>
    <x v="6"/>
    <x v="1"/>
    <s v="66794-66795-VW"/>
    <x v="34"/>
    <x v="4"/>
    <x v="493"/>
    <s v="Not Available"/>
    <x v="0"/>
    <s v="Dallas"/>
    <s v="Robusta"/>
    <x v="2"/>
    <x v="1"/>
    <n v="5.3699999999999992"/>
    <n v="21.479999999999997"/>
    <n v="0.32219999999999993"/>
    <x v="2"/>
  </r>
  <r>
    <s v="LWJ-06793-303"/>
    <x v="204"/>
    <x v="6"/>
    <x v="4"/>
    <s v="95424-67020-AP"/>
    <x v="13"/>
    <x v="0"/>
    <x v="494"/>
    <s v="koculleneu@ca.gov"/>
    <x v="1"/>
    <s v="Adare"/>
    <s v="Robusta"/>
    <x v="0"/>
    <x v="2"/>
    <n v="22.884999999999998"/>
    <n v="45.769999999999996"/>
    <n v="1.3730999999999998"/>
    <x v="0"/>
  </r>
  <r>
    <s v="FLM-82229-989"/>
    <x v="424"/>
    <x v="3"/>
    <x v="4"/>
    <s v="73017-69644-MS"/>
    <x v="7"/>
    <x v="0"/>
    <x v="495"/>
    <s v="Not Available"/>
    <x v="1"/>
    <s v="Ballivor"/>
    <s v="Liberica"/>
    <x v="1"/>
    <x v="3"/>
    <n v="4.7549999999999999"/>
    <n v="9.51"/>
    <n v="0.61814999999999998"/>
    <x v="2"/>
  </r>
  <r>
    <s v="CPV-90280-133"/>
    <x v="13"/>
    <x v="1"/>
    <x v="6"/>
    <s v="66458-91190-YC"/>
    <x v="25"/>
    <x v="3"/>
    <x v="464"/>
    <s v="murione5@alexa.com"/>
    <x v="1"/>
    <s v="Virginia"/>
    <s v="Robusta"/>
    <x v="2"/>
    <x v="3"/>
    <n v="2.6849999999999996"/>
    <n v="8.0549999999999997"/>
    <n v="0.16109999999999997"/>
    <x v="1"/>
  </r>
  <r>
    <s v="OGW-60685-912"/>
    <x v="224"/>
    <x v="4"/>
    <x v="11"/>
    <s v="67423-10113-LM"/>
    <x v="47"/>
    <x v="4"/>
    <x v="496"/>
    <s v="hbranganex@woothemes.com"/>
    <x v="0"/>
    <s v="Evansville"/>
    <s v="Excelsa"/>
    <x v="2"/>
    <x v="2"/>
    <n v="27.945"/>
    <n v="111.78"/>
    <n v="3.07395"/>
    <x v="0"/>
  </r>
  <r>
    <s v="DEC-11160-362"/>
    <x v="220"/>
    <x v="1"/>
    <x v="7"/>
    <s v="48582-05061-RY"/>
    <x v="25"/>
    <x v="4"/>
    <x v="497"/>
    <s v="agallyoney@engadget.com"/>
    <x v="0"/>
    <s v="Naperville"/>
    <s v="Robusta"/>
    <x v="2"/>
    <x v="3"/>
    <n v="2.6849999999999996"/>
    <n v="10.739999999999998"/>
    <n v="0.16109999999999997"/>
    <x v="0"/>
  </r>
  <r>
    <s v="WCT-07869-499"/>
    <x v="91"/>
    <x v="5"/>
    <x v="7"/>
    <s v="32031-49093-KE"/>
    <x v="34"/>
    <x v="1"/>
    <x v="498"/>
    <s v="bdomangeez@yahoo.co.jp"/>
    <x v="0"/>
    <s v="Charleston"/>
    <s v="Robusta"/>
    <x v="2"/>
    <x v="1"/>
    <n v="5.3699999999999992"/>
    <n v="26.849999999999994"/>
    <n v="0.32219999999999993"/>
    <x v="2"/>
  </r>
  <r>
    <s v="FHD-89872-325"/>
    <x v="425"/>
    <x v="3"/>
    <x v="8"/>
    <s v="31715-98714-OO"/>
    <x v="32"/>
    <x v="4"/>
    <x v="499"/>
    <s v="koslerf0@gmpg.org"/>
    <x v="0"/>
    <s v="Lansing"/>
    <s v="Liberica"/>
    <x v="1"/>
    <x v="0"/>
    <n v="15.85"/>
    <n v="63.4"/>
    <n v="2.0605000000000002"/>
    <x v="0"/>
  </r>
  <r>
    <s v="AZF-45991-584"/>
    <x v="426"/>
    <x v="4"/>
    <x v="7"/>
    <s v="73759-17258-KA"/>
    <x v="30"/>
    <x v="2"/>
    <x v="500"/>
    <s v="Not Available"/>
    <x v="1"/>
    <s v="Boyle"/>
    <s v="Arabica"/>
    <x v="2"/>
    <x v="2"/>
    <n v="22.884999999999998"/>
    <n v="22.884999999999998"/>
    <n v="2.0596499999999995"/>
    <x v="0"/>
  </r>
  <r>
    <s v="MDG-14481-513"/>
    <x v="427"/>
    <x v="1"/>
    <x v="5"/>
    <s v="64897-79178-MH"/>
    <x v="37"/>
    <x v="4"/>
    <x v="501"/>
    <s v="zpellettf2@dailymotion.com"/>
    <x v="0"/>
    <s v="Shreveport"/>
    <s v="Arabica"/>
    <x v="0"/>
    <x v="2"/>
    <n v="25.874999999999996"/>
    <n v="103.49999999999999"/>
    <n v="2.3287499999999994"/>
    <x v="2"/>
  </r>
  <r>
    <s v="OFN-49424-848"/>
    <x v="428"/>
    <x v="4"/>
    <x v="2"/>
    <s v="73346-85564-JB"/>
    <x v="4"/>
    <x v="0"/>
    <x v="502"/>
    <s v="isprakesf3@spiegel.de"/>
    <x v="0"/>
    <s v="San Jose"/>
    <s v="Robusta"/>
    <x v="1"/>
    <x v="2"/>
    <n v="27.484999999999996"/>
    <n v="54.969999999999992"/>
    <n v="1.6490999999999998"/>
    <x v="2"/>
  </r>
  <r>
    <s v="NFA-03411-746"/>
    <x v="383"/>
    <x v="4"/>
    <x v="10"/>
    <s v="07476-13102-NJ"/>
    <x v="42"/>
    <x v="0"/>
    <x v="503"/>
    <s v="hfromantf4@ucsd.edu"/>
    <x v="0"/>
    <s v="Philadelphia"/>
    <s v="Arabica"/>
    <x v="1"/>
    <x v="1"/>
    <n v="7.77"/>
    <n v="15.54"/>
    <n v="0.69929999999999992"/>
    <x v="2"/>
  </r>
  <r>
    <s v="CYM-74988-450"/>
    <x v="156"/>
    <x v="2"/>
    <x v="7"/>
    <s v="87223-37422-SK"/>
    <x v="12"/>
    <x v="4"/>
    <x v="504"/>
    <s v="rflearf5@artisteer.com"/>
    <x v="2"/>
    <s v="Sheffield"/>
    <s v="Liberica"/>
    <x v="2"/>
    <x v="3"/>
    <n v="3.8849999999999998"/>
    <n v="15.54"/>
    <n v="0.50505"/>
    <x v="2"/>
  </r>
  <r>
    <s v="WTV-24996-658"/>
    <x v="429"/>
    <x v="2"/>
    <x v="7"/>
    <s v="57837-15577-YK"/>
    <x v="47"/>
    <x v="3"/>
    <x v="505"/>
    <s v="Not Available"/>
    <x v="1"/>
    <s v="Manorhamilton"/>
    <s v="Excelsa"/>
    <x v="2"/>
    <x v="2"/>
    <n v="27.945"/>
    <n v="83.835000000000008"/>
    <n v="3.07395"/>
    <x v="2"/>
  </r>
  <r>
    <s v="DSL-69915-544"/>
    <x v="103"/>
    <x v="1"/>
    <x v="6"/>
    <s v="10142-55267-YO"/>
    <x v="40"/>
    <x v="3"/>
    <x v="506"/>
    <s v="wlightollersf9@baidu.com"/>
    <x v="0"/>
    <s v="New York City"/>
    <s v="Robusta"/>
    <x v="1"/>
    <x v="3"/>
    <n v="3.5849999999999995"/>
    <n v="10.754999999999999"/>
    <n v="0.21509999999999996"/>
    <x v="0"/>
  </r>
  <r>
    <s v="NBT-35757-542"/>
    <x v="361"/>
    <x v="1"/>
    <x v="2"/>
    <s v="73647-66148-VM"/>
    <x v="46"/>
    <x v="3"/>
    <x v="507"/>
    <s v="bmundenf8@elpais.com"/>
    <x v="0"/>
    <s v="Oklahoma City"/>
    <s v="Excelsa"/>
    <x v="1"/>
    <x v="3"/>
    <n v="4.4550000000000001"/>
    <n v="13.365"/>
    <n v="0.49004999999999999"/>
    <x v="0"/>
  </r>
  <r>
    <s v="OYU-25085-528"/>
    <x v="120"/>
    <x v="2"/>
    <x v="10"/>
    <s v="10142-55267-YO"/>
    <x v="46"/>
    <x v="4"/>
    <x v="506"/>
    <s v="wlightollersf9@baidu.com"/>
    <x v="0"/>
    <s v="New York City"/>
    <s v="Excelsa"/>
    <x v="1"/>
    <x v="3"/>
    <n v="4.4550000000000001"/>
    <n v="17.82"/>
    <n v="0.49004999999999999"/>
    <x v="0"/>
  </r>
  <r>
    <s v="XCG-07109-195"/>
    <x v="430"/>
    <x v="2"/>
    <x v="9"/>
    <s v="92976-19453-DT"/>
    <x v="12"/>
    <x v="5"/>
    <x v="508"/>
    <s v="nbrakespearfa@rediff.com"/>
    <x v="0"/>
    <s v="Newark"/>
    <s v="Liberica"/>
    <x v="2"/>
    <x v="3"/>
    <n v="3.8849999999999998"/>
    <n v="23.31"/>
    <n v="0.50505"/>
    <x v="0"/>
  </r>
  <r>
    <s v="YZA-25234-630"/>
    <x v="125"/>
    <x v="2"/>
    <x v="5"/>
    <s v="89757-51438-HX"/>
    <x v="15"/>
    <x v="0"/>
    <x v="509"/>
    <s v="mglawsopfb@reverbnation.com"/>
    <x v="0"/>
    <s v="New Haven"/>
    <s v="Excelsa"/>
    <x v="2"/>
    <x v="3"/>
    <n v="3.645"/>
    <n v="7.29"/>
    <n v="0.40095000000000003"/>
    <x v="2"/>
  </r>
  <r>
    <s v="OKU-29966-417"/>
    <x v="431"/>
    <x v="1"/>
    <x v="7"/>
    <s v="76192-13390-HZ"/>
    <x v="46"/>
    <x v="4"/>
    <x v="510"/>
    <s v="galbertsfc@etsy.com"/>
    <x v="2"/>
    <s v="Belfast"/>
    <s v="Excelsa"/>
    <x v="1"/>
    <x v="3"/>
    <n v="4.4550000000000001"/>
    <n v="17.82"/>
    <n v="0.49004999999999999"/>
    <x v="0"/>
  </r>
  <r>
    <s v="MEX-29350-659"/>
    <x v="40"/>
    <x v="2"/>
    <x v="0"/>
    <s v="02009-87294-SY"/>
    <x v="3"/>
    <x v="1"/>
    <x v="511"/>
    <s v="vpolglasefd@about.me"/>
    <x v="0"/>
    <s v="Toledo"/>
    <s v="Excelsa"/>
    <x v="0"/>
    <x v="0"/>
    <n v="13.75"/>
    <n v="68.75"/>
    <n v="1.5125"/>
    <x v="2"/>
  </r>
  <r>
    <s v="NOY-99738-977"/>
    <x v="432"/>
    <x v="6"/>
    <x v="0"/>
    <s v="82872-34456-LJ"/>
    <x v="4"/>
    <x v="0"/>
    <x v="512"/>
    <s v="Not Available"/>
    <x v="2"/>
    <s v="Newton"/>
    <s v="Robusta"/>
    <x v="1"/>
    <x v="2"/>
    <n v="27.484999999999996"/>
    <n v="54.969999999999992"/>
    <n v="1.6490999999999998"/>
    <x v="0"/>
  </r>
  <r>
    <s v="TCR-01064-030"/>
    <x v="254"/>
    <x v="1"/>
    <x v="6"/>
    <s v="13181-04387-LI"/>
    <x v="3"/>
    <x v="5"/>
    <x v="513"/>
    <s v="sbuschff@so-net.ne.jp"/>
    <x v="1"/>
    <s v="Bantry"/>
    <s v="Excelsa"/>
    <x v="0"/>
    <x v="0"/>
    <n v="13.75"/>
    <n v="82.5"/>
    <n v="1.5125"/>
    <x v="2"/>
  </r>
  <r>
    <s v="YUL-42750-776"/>
    <x v="219"/>
    <x v="5"/>
    <x v="11"/>
    <s v="24845-36117-TI"/>
    <x v="21"/>
    <x v="0"/>
    <x v="514"/>
    <s v="craisbeckfg@webnode.com"/>
    <x v="0"/>
    <s v="Shreveport"/>
    <s v="Liberica"/>
    <x v="0"/>
    <x v="3"/>
    <n v="4.3650000000000002"/>
    <n v="8.73"/>
    <n v="0.56745000000000001"/>
    <x v="0"/>
  </r>
  <r>
    <s v="XQJ-86887-506"/>
    <x v="433"/>
    <x v="4"/>
    <x v="11"/>
    <s v="66458-91190-YC"/>
    <x v="33"/>
    <x v="4"/>
    <x v="464"/>
    <s v="murione5@alexa.com"/>
    <x v="1"/>
    <s v="Virginia"/>
    <s v="Excelsa"/>
    <x v="1"/>
    <x v="0"/>
    <n v="14.85"/>
    <n v="59.4"/>
    <n v="1.6335"/>
    <x v="1"/>
  </r>
  <r>
    <s v="CUN-90044-279"/>
    <x v="434"/>
    <x v="2"/>
    <x v="4"/>
    <s v="86646-65810-TD"/>
    <x v="12"/>
    <x v="4"/>
    <x v="515"/>
    <s v="Not Available"/>
    <x v="0"/>
    <s v="Lexington"/>
    <s v="Liberica"/>
    <x v="2"/>
    <x v="3"/>
    <n v="3.8849999999999998"/>
    <n v="15.54"/>
    <n v="0.50505"/>
    <x v="0"/>
  </r>
  <r>
    <s v="ICC-73030-502"/>
    <x v="435"/>
    <x v="4"/>
    <x v="8"/>
    <s v="59480-02795-IU"/>
    <x v="2"/>
    <x v="3"/>
    <x v="516"/>
    <s v="raynoldfj@ustream.tv"/>
    <x v="0"/>
    <s v="Milwaukee"/>
    <s v="Arabica"/>
    <x v="1"/>
    <x v="0"/>
    <n v="12.95"/>
    <n v="38.849999999999994"/>
    <n v="1.1655"/>
    <x v="0"/>
  </r>
  <r>
    <s v="ADP-04506-084"/>
    <x v="436"/>
    <x v="4"/>
    <x v="2"/>
    <s v="61809-87758-LJ"/>
    <x v="28"/>
    <x v="5"/>
    <x v="517"/>
    <s v="Not Available"/>
    <x v="0"/>
    <s v="Amarillo"/>
    <s v="Excelsa"/>
    <x v="0"/>
    <x v="2"/>
    <n v="31.624999999999996"/>
    <n v="189.74999999999997"/>
    <n v="3.4787499999999998"/>
    <x v="0"/>
  </r>
  <r>
    <s v="PNU-22150-408"/>
    <x v="437"/>
    <x v="6"/>
    <x v="3"/>
    <s v="77408-43873-RS"/>
    <x v="16"/>
    <x v="5"/>
    <x v="518"/>
    <s v="Not Available"/>
    <x v="1"/>
    <s v="Daingean"/>
    <s v="Arabica"/>
    <x v="2"/>
    <x v="3"/>
    <n v="2.9849999999999999"/>
    <n v="17.91"/>
    <n v="0.26865"/>
    <x v="0"/>
  </r>
  <r>
    <s v="VSQ-07182-513"/>
    <x v="438"/>
    <x v="5"/>
    <x v="2"/>
    <s v="18366-65239-WF"/>
    <x v="7"/>
    <x v="5"/>
    <x v="519"/>
    <s v="bgrecefm@naver.com"/>
    <x v="2"/>
    <s v="Halton"/>
    <s v="Liberica"/>
    <x v="1"/>
    <x v="3"/>
    <n v="4.7549999999999999"/>
    <n v="28.53"/>
    <n v="0.61814999999999998"/>
    <x v="2"/>
  </r>
  <r>
    <s v="SPF-31673-217"/>
    <x v="439"/>
    <x v="5"/>
    <x v="1"/>
    <s v="19485-98072-PS"/>
    <x v="3"/>
    <x v="5"/>
    <x v="520"/>
    <s v="dflintiffg1@e-recht24.de"/>
    <x v="2"/>
    <s v="London"/>
    <s v="Excelsa"/>
    <x v="0"/>
    <x v="0"/>
    <n v="13.75"/>
    <n v="82.5"/>
    <n v="1.5125"/>
    <x v="2"/>
  </r>
  <r>
    <s v="NEX-63825-598"/>
    <x v="175"/>
    <x v="4"/>
    <x v="10"/>
    <s v="72072-33025-SD"/>
    <x v="35"/>
    <x v="0"/>
    <x v="521"/>
    <s v="athysfo@cdc.gov"/>
    <x v="0"/>
    <s v="Knoxville"/>
    <s v="Robusta"/>
    <x v="1"/>
    <x v="1"/>
    <n v="7.169999999999999"/>
    <n v="14.339999999999998"/>
    <n v="0.43019999999999992"/>
    <x v="2"/>
  </r>
  <r>
    <s v="XPG-66112-335"/>
    <x v="440"/>
    <x v="6"/>
    <x v="2"/>
    <s v="58118-22461-GC"/>
    <x v="11"/>
    <x v="4"/>
    <x v="522"/>
    <s v="jchuggfp@about.me"/>
    <x v="0"/>
    <s v="Shawnee Mission"/>
    <s v="Robusta"/>
    <x v="2"/>
    <x v="2"/>
    <n v="20.584999999999997"/>
    <n v="82.339999999999989"/>
    <n v="1.2350999999999999"/>
    <x v="2"/>
  </r>
  <r>
    <s v="NSQ-72210-345"/>
    <x v="441"/>
    <x v="3"/>
    <x v="0"/>
    <s v="90940-63327-DJ"/>
    <x v="14"/>
    <x v="5"/>
    <x v="523"/>
    <s v="akelstonfq@sakura.ne.jp"/>
    <x v="0"/>
    <s v="Fort Lauderdale"/>
    <s v="Arabica"/>
    <x v="0"/>
    <x v="3"/>
    <n v="3.375"/>
    <n v="20.25"/>
    <n v="0.30374999999999996"/>
    <x v="0"/>
  </r>
  <r>
    <s v="XRR-28376-277"/>
    <x v="442"/>
    <x v="6"/>
    <x v="5"/>
    <s v="64481-42546-II"/>
    <x v="4"/>
    <x v="5"/>
    <x v="524"/>
    <s v="Not Available"/>
    <x v="1"/>
    <s v="Tralee"/>
    <s v="Robusta"/>
    <x v="1"/>
    <x v="2"/>
    <n v="27.484999999999996"/>
    <n v="164.90999999999997"/>
    <n v="1.6490999999999998"/>
    <x v="2"/>
  </r>
  <r>
    <s v="WHQ-25197-475"/>
    <x v="443"/>
    <x v="2"/>
    <x v="11"/>
    <s v="27536-28463-NJ"/>
    <x v="7"/>
    <x v="4"/>
    <x v="525"/>
    <s v="cmottramfs@harvard.edu"/>
    <x v="0"/>
    <s v="Austin"/>
    <s v="Liberica"/>
    <x v="1"/>
    <x v="3"/>
    <n v="4.7549999999999999"/>
    <n v="19.02"/>
    <n v="0.61814999999999998"/>
    <x v="0"/>
  </r>
  <r>
    <s v="HMB-30634-745"/>
    <x v="216"/>
    <x v="5"/>
    <x v="10"/>
    <s v="19485-98072-PS"/>
    <x v="30"/>
    <x v="5"/>
    <x v="520"/>
    <s v="dflintiffg1@e-recht24.de"/>
    <x v="2"/>
    <s v="London"/>
    <s v="Arabica"/>
    <x v="2"/>
    <x v="2"/>
    <n v="22.884999999999998"/>
    <n v="137.31"/>
    <n v="2.0596499999999995"/>
    <x v="2"/>
  </r>
  <r>
    <s v="XTL-68000-371"/>
    <x v="444"/>
    <x v="5"/>
    <x v="8"/>
    <s v="70140-82812-KD"/>
    <x v="19"/>
    <x v="4"/>
    <x v="526"/>
    <s v="dsangwinfu@weebly.com"/>
    <x v="0"/>
    <s v="Hyattsville"/>
    <s v="Arabica"/>
    <x v="0"/>
    <x v="1"/>
    <n v="6.75"/>
    <n v="27"/>
    <n v="0.60749999999999993"/>
    <x v="2"/>
  </r>
  <r>
    <s v="YES-51109-625"/>
    <x v="37"/>
    <x v="3"/>
    <x v="4"/>
    <s v="91895-55605-LS"/>
    <x v="38"/>
    <x v="4"/>
    <x v="527"/>
    <s v="eaizikowitzfv@virginia.edu"/>
    <x v="2"/>
    <s v="Ashley"/>
    <s v="Excelsa"/>
    <x v="1"/>
    <x v="1"/>
    <n v="8.91"/>
    <n v="35.64"/>
    <n v="0.98009999999999997"/>
    <x v="2"/>
  </r>
  <r>
    <s v="EAY-89850-211"/>
    <x v="445"/>
    <x v="5"/>
    <x v="10"/>
    <s v="43155-71724-XP"/>
    <x v="16"/>
    <x v="0"/>
    <x v="528"/>
    <s v="Not Available"/>
    <x v="0"/>
    <s v="Pasadena"/>
    <s v="Arabica"/>
    <x v="2"/>
    <x v="3"/>
    <n v="2.9849999999999999"/>
    <n v="5.97"/>
    <n v="0.26865"/>
    <x v="0"/>
  </r>
  <r>
    <s v="IOQ-84840-827"/>
    <x v="446"/>
    <x v="5"/>
    <x v="11"/>
    <s v="32038-81174-JF"/>
    <x v="17"/>
    <x v="5"/>
    <x v="529"/>
    <s v="cvenourfx@ask.com"/>
    <x v="0"/>
    <s v="Shreveport"/>
    <s v="Arabica"/>
    <x v="0"/>
    <x v="0"/>
    <n v="11.25"/>
    <n v="67.5"/>
    <n v="1.0125"/>
    <x v="2"/>
  </r>
  <r>
    <s v="FBD-56220-430"/>
    <x v="245"/>
    <x v="3"/>
    <x v="5"/>
    <s v="59205-20324-NB"/>
    <x v="40"/>
    <x v="5"/>
    <x v="530"/>
    <s v="mharbyfy@163.com"/>
    <x v="0"/>
    <s v="Pensacola"/>
    <s v="Robusta"/>
    <x v="1"/>
    <x v="3"/>
    <n v="3.5849999999999995"/>
    <n v="21.509999999999998"/>
    <n v="0.21509999999999996"/>
    <x v="0"/>
  </r>
  <r>
    <s v="COV-52659-202"/>
    <x v="447"/>
    <x v="2"/>
    <x v="10"/>
    <s v="99899-54612-NX"/>
    <x v="43"/>
    <x v="0"/>
    <x v="531"/>
    <s v="rthickpennyfz@cafepress.com"/>
    <x v="0"/>
    <s v="Los Angeles"/>
    <s v="Liberica"/>
    <x v="0"/>
    <x v="2"/>
    <n v="33.464999999999996"/>
    <n v="66.929999999999993"/>
    <n v="4.3504499999999995"/>
    <x v="2"/>
  </r>
  <r>
    <s v="YUO-76652-814"/>
    <x v="448"/>
    <x v="6"/>
    <x v="8"/>
    <s v="26248-84194-FI"/>
    <x v="16"/>
    <x v="5"/>
    <x v="532"/>
    <s v="pormerodg0@redcross.org"/>
    <x v="0"/>
    <s v="Durham"/>
    <s v="Arabica"/>
    <x v="2"/>
    <x v="3"/>
    <n v="2.9849999999999999"/>
    <n v="17.91"/>
    <n v="0.26865"/>
    <x v="2"/>
  </r>
  <r>
    <s v="PBT-36926-102"/>
    <x v="344"/>
    <x v="3"/>
    <x v="3"/>
    <s v="19485-98072-PS"/>
    <x v="24"/>
    <x v="4"/>
    <x v="520"/>
    <s v="dflintiffg1@e-recht24.de"/>
    <x v="2"/>
    <s v="London"/>
    <s v="Liberica"/>
    <x v="0"/>
    <x v="0"/>
    <n v="14.55"/>
    <n v="58.2"/>
    <n v="1.8915000000000002"/>
    <x v="2"/>
  </r>
  <r>
    <s v="BLV-60087-454"/>
    <x v="152"/>
    <x v="1"/>
    <x v="1"/>
    <s v="84493-71314-WX"/>
    <x v="46"/>
    <x v="3"/>
    <x v="533"/>
    <s v="tzanettig2@gravatar.com"/>
    <x v="1"/>
    <s v="Loughrea"/>
    <s v="Excelsa"/>
    <x v="1"/>
    <x v="3"/>
    <n v="4.4550000000000001"/>
    <n v="13.365"/>
    <n v="0.49004999999999999"/>
    <x v="2"/>
  </r>
  <r>
    <s v="BLV-60087-454"/>
    <x v="152"/>
    <x v="1"/>
    <x v="1"/>
    <s v="84493-71314-WX"/>
    <x v="19"/>
    <x v="1"/>
    <x v="533"/>
    <s v="tzanettig2@gravatar.com"/>
    <x v="1"/>
    <s v="Loughrea"/>
    <s v="Arabica"/>
    <x v="0"/>
    <x v="1"/>
    <n v="6.75"/>
    <n v="33.75"/>
    <n v="0.60749999999999993"/>
    <x v="1"/>
  </r>
  <r>
    <s v="QYC-63914-195"/>
    <x v="449"/>
    <x v="0"/>
    <x v="5"/>
    <s v="39789-43945-IV"/>
    <x v="33"/>
    <x v="3"/>
    <x v="534"/>
    <s v="rkirtleyg4@hatena.ne.jp"/>
    <x v="0"/>
    <s v="Whittier"/>
    <s v="Excelsa"/>
    <x v="1"/>
    <x v="0"/>
    <n v="14.85"/>
    <n v="44.55"/>
    <n v="1.6335"/>
    <x v="0"/>
  </r>
  <r>
    <s v="OIB-77163-890"/>
    <x v="450"/>
    <x v="2"/>
    <x v="9"/>
    <s v="38972-89678-ZM"/>
    <x v="38"/>
    <x v="1"/>
    <x v="535"/>
    <s v="cclemencetg5@weather.com"/>
    <x v="2"/>
    <s v="Birmingham"/>
    <s v="Excelsa"/>
    <x v="1"/>
    <x v="1"/>
    <n v="8.91"/>
    <n v="44.55"/>
    <n v="0.98009999999999997"/>
    <x v="0"/>
  </r>
  <r>
    <s v="SGS-87525-238"/>
    <x v="451"/>
    <x v="3"/>
    <x v="2"/>
    <s v="91465-84526-IJ"/>
    <x v="45"/>
    <x v="1"/>
    <x v="536"/>
    <s v="rdonetg6@oakley.com"/>
    <x v="0"/>
    <s v="Richmond"/>
    <s v="Excelsa"/>
    <x v="2"/>
    <x v="0"/>
    <n v="12.15"/>
    <n v="60.75"/>
    <n v="1.3365"/>
    <x v="2"/>
  </r>
  <r>
    <s v="GQR-12490-152"/>
    <x v="83"/>
    <x v="0"/>
    <x v="6"/>
    <s v="22832-98538-RB"/>
    <x v="40"/>
    <x v="2"/>
    <x v="537"/>
    <s v="sgaweng7@creativecommons.org"/>
    <x v="0"/>
    <s v="Sterling"/>
    <s v="Robusta"/>
    <x v="1"/>
    <x v="3"/>
    <n v="3.5849999999999995"/>
    <n v="3.5849999999999995"/>
    <n v="0.21509999999999996"/>
    <x v="0"/>
  </r>
  <r>
    <s v="UOJ-28238-299"/>
    <x v="452"/>
    <x v="6"/>
    <x v="6"/>
    <s v="30844-91890-ZA"/>
    <x v="40"/>
    <x v="5"/>
    <x v="538"/>
    <s v="rreadieg8@guardian.co.uk"/>
    <x v="0"/>
    <s v="Carson City"/>
    <s v="Robusta"/>
    <x v="1"/>
    <x v="3"/>
    <n v="3.5849999999999995"/>
    <n v="21.509999999999998"/>
    <n v="0.21509999999999996"/>
    <x v="2"/>
  </r>
  <r>
    <s v="ETD-58130-674"/>
    <x v="453"/>
    <x v="2"/>
    <x v="11"/>
    <s v="05325-97750-WP"/>
    <x v="1"/>
    <x v="0"/>
    <x v="539"/>
    <s v="cverissimogh@theglobeandmail.com"/>
    <x v="2"/>
    <s v="Upton"/>
    <s v="Excelsa"/>
    <x v="0"/>
    <x v="1"/>
    <n v="8.25"/>
    <n v="16.5"/>
    <n v="0.90749999999999997"/>
    <x v="0"/>
  </r>
  <r>
    <s v="UPF-60123-025"/>
    <x v="454"/>
    <x v="0"/>
    <x v="10"/>
    <s v="88992-49081-AT"/>
    <x v="4"/>
    <x v="3"/>
    <x v="540"/>
    <s v="Not Available"/>
    <x v="0"/>
    <s v="Saint Paul"/>
    <s v="Robusta"/>
    <x v="1"/>
    <x v="2"/>
    <n v="27.484999999999996"/>
    <n v="82.454999999999984"/>
    <n v="1.6490999999999998"/>
    <x v="2"/>
  </r>
  <r>
    <s v="NQS-01613-687"/>
    <x v="455"/>
    <x v="2"/>
    <x v="6"/>
    <s v="10204-31464-SA"/>
    <x v="31"/>
    <x v="2"/>
    <x v="541"/>
    <s v="bogb@elpais.com"/>
    <x v="0"/>
    <s v="Huntsville"/>
    <s v="Liberica"/>
    <x v="2"/>
    <x v="1"/>
    <n v="7.77"/>
    <n v="7.77"/>
    <n v="1.0101"/>
    <x v="0"/>
  </r>
  <r>
    <s v="MGH-36050-573"/>
    <x v="456"/>
    <x v="3"/>
    <x v="3"/>
    <s v="75156-80911-YT"/>
    <x v="8"/>
    <x v="0"/>
    <x v="542"/>
    <s v="vstansburygc@unblog.fr"/>
    <x v="0"/>
    <s v="El Paso"/>
    <s v="Robusta"/>
    <x v="0"/>
    <x v="1"/>
    <n v="5.97"/>
    <n v="11.94"/>
    <n v="0.35819999999999996"/>
    <x v="0"/>
  </r>
  <r>
    <s v="UVF-59322-459"/>
    <x v="373"/>
    <x v="0"/>
    <x v="2"/>
    <s v="53971-49906-PZ"/>
    <x v="10"/>
    <x v="5"/>
    <x v="543"/>
    <s v="dheinonengd@printfriendly.com"/>
    <x v="0"/>
    <s v="Decatur"/>
    <s v="Excelsa"/>
    <x v="1"/>
    <x v="2"/>
    <n v="34.154999999999994"/>
    <n v="204.92999999999995"/>
    <n v="3.7570499999999996"/>
    <x v="2"/>
  </r>
  <r>
    <s v="VET-41158-896"/>
    <x v="457"/>
    <x v="1"/>
    <x v="8"/>
    <s v="10728-17633-ST"/>
    <x v="28"/>
    <x v="0"/>
    <x v="544"/>
    <s v="jshentonge@google.com.hk"/>
    <x v="0"/>
    <s v="Orange"/>
    <s v="Excelsa"/>
    <x v="0"/>
    <x v="2"/>
    <n v="31.624999999999996"/>
    <n v="63.249999999999993"/>
    <n v="3.4787499999999998"/>
    <x v="0"/>
  </r>
  <r>
    <s v="XYL-52196-459"/>
    <x v="458"/>
    <x v="0"/>
    <x v="5"/>
    <s v="13549-65017-VE"/>
    <x v="25"/>
    <x v="3"/>
    <x v="545"/>
    <s v="jwilkissongf@nba.com"/>
    <x v="0"/>
    <s v="Huntington Beach"/>
    <s v="Robusta"/>
    <x v="2"/>
    <x v="3"/>
    <n v="2.6849999999999996"/>
    <n v="8.0549999999999997"/>
    <n v="0.16109999999999997"/>
    <x v="0"/>
  </r>
  <r>
    <s v="BPZ-51283-916"/>
    <x v="264"/>
    <x v="6"/>
    <x v="3"/>
    <s v="87688-42420-TO"/>
    <x v="37"/>
    <x v="0"/>
    <x v="546"/>
    <s v="Not Available"/>
    <x v="0"/>
    <s v="Milwaukee"/>
    <s v="Arabica"/>
    <x v="0"/>
    <x v="2"/>
    <n v="25.874999999999996"/>
    <n v="51.749999999999993"/>
    <n v="2.3287499999999994"/>
    <x v="2"/>
  </r>
  <r>
    <s v="VQW-91903-926"/>
    <x v="459"/>
    <x v="2"/>
    <x v="6"/>
    <s v="05325-97750-WP"/>
    <x v="47"/>
    <x v="2"/>
    <x v="539"/>
    <s v="cverissimogh@theglobeandmail.com"/>
    <x v="2"/>
    <s v="Upton"/>
    <s v="Excelsa"/>
    <x v="2"/>
    <x v="2"/>
    <n v="27.945"/>
    <n v="27.945"/>
    <n v="3.07395"/>
    <x v="0"/>
  </r>
  <r>
    <s v="OLF-77983-457"/>
    <x v="460"/>
    <x v="4"/>
    <x v="10"/>
    <s v="51901-35210-UI"/>
    <x v="44"/>
    <x v="0"/>
    <x v="547"/>
    <s v="gstarcksgi@abc.net.au"/>
    <x v="0"/>
    <s v="Chattanooga"/>
    <s v="Arabica"/>
    <x v="1"/>
    <x v="2"/>
    <n v="29.784999999999997"/>
    <n v="59.569999999999993"/>
    <n v="2.6806499999999995"/>
    <x v="2"/>
  </r>
  <r>
    <s v="MVI-04946-827"/>
    <x v="461"/>
    <x v="4"/>
    <x v="11"/>
    <s v="62483-50867-OM"/>
    <x v="33"/>
    <x v="2"/>
    <x v="548"/>
    <s v="Not Available"/>
    <x v="2"/>
    <s v="Manchester"/>
    <s v="Excelsa"/>
    <x v="1"/>
    <x v="0"/>
    <n v="14.85"/>
    <n v="14.85"/>
    <n v="1.6335"/>
    <x v="2"/>
  </r>
  <r>
    <s v="UOG-94188-104"/>
    <x v="219"/>
    <x v="5"/>
    <x v="11"/>
    <s v="92753-50029-SD"/>
    <x v="19"/>
    <x v="1"/>
    <x v="549"/>
    <s v="kscholardgk@sbwire.com"/>
    <x v="0"/>
    <s v="Columbus"/>
    <s v="Arabica"/>
    <x v="0"/>
    <x v="1"/>
    <n v="6.75"/>
    <n v="33.75"/>
    <n v="0.60749999999999993"/>
    <x v="2"/>
  </r>
  <r>
    <s v="DSN-15872-519"/>
    <x v="462"/>
    <x v="0"/>
    <x v="9"/>
    <s v="53809-98498-SN"/>
    <x v="26"/>
    <x v="4"/>
    <x v="550"/>
    <s v="bkindleygl@wikimedia.org"/>
    <x v="0"/>
    <s v="Pasadena"/>
    <s v="Liberica"/>
    <x v="1"/>
    <x v="2"/>
    <n v="36.454999999999998"/>
    <n v="145.82"/>
    <n v="4.7391499999999995"/>
    <x v="0"/>
  </r>
  <r>
    <s v="OUQ-73954-002"/>
    <x v="463"/>
    <x v="6"/>
    <x v="4"/>
    <s v="66308-13503-KD"/>
    <x v="36"/>
    <x v="4"/>
    <x v="551"/>
    <s v="khammettgm@dmoz.org"/>
    <x v="0"/>
    <s v="San Francisco"/>
    <s v="Robusta"/>
    <x v="0"/>
    <x v="3"/>
    <n v="2.9849999999999999"/>
    <n v="11.94"/>
    <n v="0.17909999999999998"/>
    <x v="0"/>
  </r>
  <r>
    <s v="LGL-16843-667"/>
    <x v="464"/>
    <x v="1"/>
    <x v="5"/>
    <s v="82458-87830-JE"/>
    <x v="16"/>
    <x v="4"/>
    <x v="552"/>
    <s v="ahulburtgn@fda.gov"/>
    <x v="0"/>
    <s v="Shreveport"/>
    <s v="Arabica"/>
    <x v="2"/>
    <x v="3"/>
    <n v="2.9849999999999999"/>
    <n v="11.94"/>
    <n v="0.26865"/>
    <x v="0"/>
  </r>
  <r>
    <s v="TCC-89722-031"/>
    <x v="465"/>
    <x v="4"/>
    <x v="7"/>
    <s v="41611-34336-WT"/>
    <x v="31"/>
    <x v="2"/>
    <x v="553"/>
    <s v="plauritzengo@photobucket.com"/>
    <x v="0"/>
    <s v="Philadelphia"/>
    <s v="Liberica"/>
    <x v="2"/>
    <x v="1"/>
    <n v="7.77"/>
    <n v="7.77"/>
    <n v="1.0101"/>
    <x v="2"/>
  </r>
  <r>
    <s v="TRA-79507-007"/>
    <x v="466"/>
    <x v="3"/>
    <x v="9"/>
    <s v="70089-27418-UJ"/>
    <x v="4"/>
    <x v="4"/>
    <x v="554"/>
    <s v="aburgwingp@redcross.org"/>
    <x v="0"/>
    <s v="Migrate"/>
    <s v="Robusta"/>
    <x v="1"/>
    <x v="2"/>
    <n v="27.484999999999996"/>
    <n v="109.93999999999998"/>
    <n v="1.6490999999999998"/>
    <x v="0"/>
  </r>
  <r>
    <s v="MZJ-77284-941"/>
    <x v="467"/>
    <x v="4"/>
    <x v="5"/>
    <s v="99978-56910-BN"/>
    <x v="46"/>
    <x v="1"/>
    <x v="555"/>
    <s v="erolingq@google.fr"/>
    <x v="0"/>
    <s v="Toledo"/>
    <s v="Excelsa"/>
    <x v="1"/>
    <x v="3"/>
    <n v="4.4550000000000001"/>
    <n v="22.274999999999999"/>
    <n v="0.49004999999999999"/>
    <x v="0"/>
  </r>
  <r>
    <s v="AXN-57779-891"/>
    <x v="468"/>
    <x v="6"/>
    <x v="2"/>
    <s v="09668-23340-IC"/>
    <x v="36"/>
    <x v="3"/>
    <x v="556"/>
    <s v="dfowlegr@epa.gov"/>
    <x v="0"/>
    <s v="Colorado Springs"/>
    <s v="Robusta"/>
    <x v="0"/>
    <x v="3"/>
    <n v="2.9849999999999999"/>
    <n v="8.9550000000000001"/>
    <n v="0.17909999999999998"/>
    <x v="2"/>
  </r>
  <r>
    <s v="PJB-15659-994"/>
    <x v="469"/>
    <x v="2"/>
    <x v="11"/>
    <s v="39457-62611-YK"/>
    <x v="27"/>
    <x v="4"/>
    <x v="557"/>
    <s v="Not Available"/>
    <x v="1"/>
    <s v="Longwood"/>
    <s v="Liberica"/>
    <x v="2"/>
    <x v="2"/>
    <n v="29.784999999999997"/>
    <n v="119.13999999999999"/>
    <n v="3.8720499999999998"/>
    <x v="2"/>
  </r>
  <r>
    <s v="LTS-03470-353"/>
    <x v="470"/>
    <x v="0"/>
    <x v="2"/>
    <s v="90985-89807-RW"/>
    <x v="44"/>
    <x v="1"/>
    <x v="558"/>
    <s v="wpowleslandgt@soundcloud.com"/>
    <x v="0"/>
    <s v="Pittsburgh"/>
    <s v="Arabica"/>
    <x v="1"/>
    <x v="2"/>
    <n v="29.784999999999997"/>
    <n v="148.92499999999998"/>
    <n v="2.6806499999999995"/>
    <x v="0"/>
  </r>
  <r>
    <s v="UMM-28497-689"/>
    <x v="471"/>
    <x v="5"/>
    <x v="11"/>
    <s v="05325-97750-WP"/>
    <x v="26"/>
    <x v="3"/>
    <x v="539"/>
    <s v="cverissimogh@theglobeandmail.com"/>
    <x v="2"/>
    <s v="Upton"/>
    <s v="Liberica"/>
    <x v="1"/>
    <x v="2"/>
    <n v="36.454999999999998"/>
    <n v="109.36499999999999"/>
    <n v="4.7391499999999995"/>
    <x v="1"/>
  </r>
  <r>
    <s v="MJZ-93232-402"/>
    <x v="472"/>
    <x v="6"/>
    <x v="6"/>
    <s v="17816-67941-ZS"/>
    <x v="15"/>
    <x v="2"/>
    <x v="559"/>
    <s v="lellinghamgv@sciencedaily.com"/>
    <x v="0"/>
    <s v="Shreveport"/>
    <s v="Excelsa"/>
    <x v="2"/>
    <x v="3"/>
    <n v="3.645"/>
    <n v="3.645"/>
    <n v="0.40095000000000003"/>
    <x v="0"/>
  </r>
  <r>
    <s v="UHW-74617-126"/>
    <x v="173"/>
    <x v="1"/>
    <x v="10"/>
    <s v="90816-65619-LM"/>
    <x v="47"/>
    <x v="0"/>
    <x v="560"/>
    <s v="Not Available"/>
    <x v="0"/>
    <s v="Cleveland"/>
    <s v="Excelsa"/>
    <x v="2"/>
    <x v="2"/>
    <n v="27.945"/>
    <n v="55.89"/>
    <n v="3.07395"/>
    <x v="2"/>
  </r>
  <r>
    <s v="RIK-61730-794"/>
    <x v="473"/>
    <x v="0"/>
    <x v="11"/>
    <s v="69761-61146-KD"/>
    <x v="21"/>
    <x v="5"/>
    <x v="561"/>
    <s v="afendtgx@forbes.com"/>
    <x v="0"/>
    <s v="Milwaukee"/>
    <s v="Liberica"/>
    <x v="0"/>
    <x v="3"/>
    <n v="4.3650000000000002"/>
    <n v="26.19"/>
    <n v="0.56745000000000001"/>
    <x v="0"/>
  </r>
  <r>
    <s v="IDJ-55379-750"/>
    <x v="474"/>
    <x v="4"/>
    <x v="7"/>
    <s v="24040-20817-QB"/>
    <x v="0"/>
    <x v="4"/>
    <x v="562"/>
    <s v="acleyburngy@lycos.com"/>
    <x v="0"/>
    <s v="Fort Lauderdale"/>
    <s v="Robusta"/>
    <x v="0"/>
    <x v="0"/>
    <n v="9.9499999999999993"/>
    <n v="39.799999999999997"/>
    <n v="0.59699999999999998"/>
    <x v="2"/>
  </r>
  <r>
    <s v="OHX-11953-965"/>
    <x v="475"/>
    <x v="5"/>
    <x v="7"/>
    <s v="19524-21432-XP"/>
    <x v="10"/>
    <x v="0"/>
    <x v="563"/>
    <s v="tcastiglionegz@xing.com"/>
    <x v="0"/>
    <s v="Shreveport"/>
    <s v="Excelsa"/>
    <x v="1"/>
    <x v="2"/>
    <n v="34.154999999999994"/>
    <n v="68.309999999999988"/>
    <n v="3.7570499999999996"/>
    <x v="2"/>
  </r>
  <r>
    <s v="TVV-42245-088"/>
    <x v="476"/>
    <x v="2"/>
    <x v="6"/>
    <s v="14398-43114-RV"/>
    <x v="14"/>
    <x v="4"/>
    <x v="564"/>
    <s v="Not Available"/>
    <x v="1"/>
    <s v="Beaumont"/>
    <s v="Arabica"/>
    <x v="0"/>
    <x v="3"/>
    <n v="3.375"/>
    <n v="13.5"/>
    <n v="0.30374999999999996"/>
    <x v="2"/>
  </r>
  <r>
    <s v="DYP-74337-787"/>
    <x v="431"/>
    <x v="1"/>
    <x v="7"/>
    <s v="41486-52502-QQ"/>
    <x v="8"/>
    <x v="2"/>
    <x v="565"/>
    <s v="Not Available"/>
    <x v="0"/>
    <s v="Sacramento"/>
    <s v="Robusta"/>
    <x v="0"/>
    <x v="1"/>
    <n v="5.97"/>
    <n v="5.97"/>
    <n v="0.35819999999999996"/>
    <x v="2"/>
  </r>
  <r>
    <s v="OKA-93124-100"/>
    <x v="477"/>
    <x v="0"/>
    <x v="8"/>
    <s v="05325-97750-WP"/>
    <x v="8"/>
    <x v="1"/>
    <x v="539"/>
    <s v="cverissimogh@theglobeandmail.com"/>
    <x v="2"/>
    <s v="Upton"/>
    <s v="Robusta"/>
    <x v="0"/>
    <x v="1"/>
    <n v="5.97"/>
    <n v="29.849999999999998"/>
    <n v="0.35819999999999996"/>
    <x v="1"/>
  </r>
  <r>
    <s v="IXW-20780-268"/>
    <x v="478"/>
    <x v="1"/>
    <x v="1"/>
    <s v="20236-64364-QL"/>
    <x v="26"/>
    <x v="0"/>
    <x v="566"/>
    <s v="scouronneh3@mozilla.org"/>
    <x v="0"/>
    <s v="Fargo"/>
    <s v="Liberica"/>
    <x v="1"/>
    <x v="2"/>
    <n v="36.454999999999998"/>
    <n v="72.91"/>
    <n v="4.7391499999999995"/>
    <x v="0"/>
  </r>
  <r>
    <s v="NGG-24006-937"/>
    <x v="45"/>
    <x v="5"/>
    <x v="6"/>
    <s v="29102-40100-TZ"/>
    <x v="28"/>
    <x v="4"/>
    <x v="567"/>
    <s v="lflippellih4@github.io"/>
    <x v="2"/>
    <s v="Middleton"/>
    <s v="Excelsa"/>
    <x v="0"/>
    <x v="2"/>
    <n v="31.624999999999996"/>
    <n v="126.49999999999999"/>
    <n v="3.4787499999999998"/>
    <x v="2"/>
  </r>
  <r>
    <s v="JZC-31180-557"/>
    <x v="444"/>
    <x v="5"/>
    <x v="8"/>
    <s v="09171-42203-EB"/>
    <x v="43"/>
    <x v="2"/>
    <x v="568"/>
    <s v="relizabethh5@live.com"/>
    <x v="0"/>
    <s v="Tulsa"/>
    <s v="Liberica"/>
    <x v="0"/>
    <x v="2"/>
    <n v="33.464999999999996"/>
    <n v="33.464999999999996"/>
    <n v="4.3504499999999995"/>
    <x v="2"/>
  </r>
  <r>
    <s v="ZMU-63715-204"/>
    <x v="479"/>
    <x v="0"/>
    <x v="0"/>
    <s v="29060-75856-UI"/>
    <x v="45"/>
    <x v="5"/>
    <x v="569"/>
    <s v="irenhardh6@i2i.jp"/>
    <x v="0"/>
    <s v="New York City"/>
    <s v="Excelsa"/>
    <x v="2"/>
    <x v="0"/>
    <n v="12.15"/>
    <n v="72.900000000000006"/>
    <n v="1.3365"/>
    <x v="0"/>
  </r>
  <r>
    <s v="GND-08192-056"/>
    <x v="480"/>
    <x v="6"/>
    <x v="5"/>
    <s v="17088-16989-PL"/>
    <x v="31"/>
    <x v="0"/>
    <x v="570"/>
    <s v="wrocheh7@xinhuanet.com"/>
    <x v="0"/>
    <s v="Seminole"/>
    <s v="Liberica"/>
    <x v="2"/>
    <x v="1"/>
    <n v="7.77"/>
    <n v="15.54"/>
    <n v="1.0101"/>
    <x v="0"/>
  </r>
  <r>
    <s v="RYY-38961-093"/>
    <x v="481"/>
    <x v="0"/>
    <x v="4"/>
    <s v="14756-18321-CL"/>
    <x v="14"/>
    <x v="5"/>
    <x v="571"/>
    <s v="lalawayhh@weather.com"/>
    <x v="0"/>
    <s v="Fort Lauderdale"/>
    <s v="Arabica"/>
    <x v="0"/>
    <x v="3"/>
    <n v="3.375"/>
    <n v="20.25"/>
    <n v="0.30374999999999996"/>
    <x v="2"/>
  </r>
  <r>
    <s v="CVA-64996-969"/>
    <x v="478"/>
    <x v="1"/>
    <x v="1"/>
    <s v="13324-78688-MI"/>
    <x v="2"/>
    <x v="5"/>
    <x v="572"/>
    <s v="codgaardh9@nsw.gov.au"/>
    <x v="0"/>
    <s v="Portland"/>
    <s v="Arabica"/>
    <x v="1"/>
    <x v="0"/>
    <n v="12.95"/>
    <n v="77.699999999999989"/>
    <n v="1.1655"/>
    <x v="2"/>
  </r>
  <r>
    <s v="XTH-67276-442"/>
    <x v="482"/>
    <x v="6"/>
    <x v="6"/>
    <s v="73799-04749-BM"/>
    <x v="43"/>
    <x v="4"/>
    <x v="573"/>
    <s v="bbyrdha@4shared.com"/>
    <x v="0"/>
    <s v="Las Vegas"/>
    <s v="Liberica"/>
    <x v="0"/>
    <x v="2"/>
    <n v="33.464999999999996"/>
    <n v="133.85999999999999"/>
    <n v="4.3504499999999995"/>
    <x v="2"/>
  </r>
  <r>
    <s v="PVU-02950-470"/>
    <x v="353"/>
    <x v="0"/>
    <x v="4"/>
    <s v="01927-46702-YT"/>
    <x v="45"/>
    <x v="2"/>
    <x v="574"/>
    <s v="Not Available"/>
    <x v="2"/>
    <s v="Merton"/>
    <s v="Excelsa"/>
    <x v="2"/>
    <x v="0"/>
    <n v="12.15"/>
    <n v="12.15"/>
    <n v="1.3365"/>
    <x v="2"/>
  </r>
  <r>
    <s v="XSN-26809-910"/>
    <x v="199"/>
    <x v="6"/>
    <x v="1"/>
    <s v="80467-17137-TO"/>
    <x v="28"/>
    <x v="0"/>
    <x v="575"/>
    <s v="dchardinhc@nhs.uk"/>
    <x v="1"/>
    <s v="Ballybofey"/>
    <s v="Excelsa"/>
    <x v="0"/>
    <x v="2"/>
    <n v="31.624999999999996"/>
    <n v="63.249999999999993"/>
    <n v="3.4787499999999998"/>
    <x v="0"/>
  </r>
  <r>
    <s v="UDN-88321-005"/>
    <x v="372"/>
    <x v="6"/>
    <x v="2"/>
    <s v="14640-87215-BK"/>
    <x v="35"/>
    <x v="1"/>
    <x v="576"/>
    <s v="hradbonehd@newsvine.com"/>
    <x v="0"/>
    <s v="San Francisco"/>
    <s v="Robusta"/>
    <x v="1"/>
    <x v="1"/>
    <n v="7.169999999999999"/>
    <n v="35.849999999999994"/>
    <n v="0.43019999999999992"/>
    <x v="2"/>
  </r>
  <r>
    <s v="EXP-21628-670"/>
    <x v="267"/>
    <x v="4"/>
    <x v="6"/>
    <s v="94447-35885-HK"/>
    <x v="37"/>
    <x v="3"/>
    <x v="577"/>
    <s v="wbernthhe@miitbeian.gov.cn"/>
    <x v="0"/>
    <s v="Pittsburgh"/>
    <s v="Arabica"/>
    <x v="0"/>
    <x v="2"/>
    <n v="25.874999999999996"/>
    <n v="77.624999999999986"/>
    <n v="2.3287499999999994"/>
    <x v="2"/>
  </r>
  <r>
    <s v="VGM-24161-361"/>
    <x v="480"/>
    <x v="6"/>
    <x v="5"/>
    <s v="71034-49694-CS"/>
    <x v="28"/>
    <x v="0"/>
    <x v="578"/>
    <s v="bacarsonhf@cnn.com"/>
    <x v="0"/>
    <s v="Houston"/>
    <s v="Excelsa"/>
    <x v="0"/>
    <x v="2"/>
    <n v="31.624999999999996"/>
    <n v="63.249999999999993"/>
    <n v="3.4787499999999998"/>
    <x v="0"/>
  </r>
  <r>
    <s v="PKN-19556-918"/>
    <x v="483"/>
    <x v="2"/>
    <x v="8"/>
    <s v="00445-42781-KX"/>
    <x v="46"/>
    <x v="5"/>
    <x v="579"/>
    <s v="fbrighamhg@blog.com"/>
    <x v="1"/>
    <s v="Castlerea"/>
    <s v="Excelsa"/>
    <x v="1"/>
    <x v="3"/>
    <n v="4.4550000000000001"/>
    <n v="26.73"/>
    <n v="0.49004999999999999"/>
    <x v="0"/>
  </r>
  <r>
    <s v="PKN-19556-918"/>
    <x v="483"/>
    <x v="2"/>
    <x v="8"/>
    <s v="00445-42781-KX"/>
    <x v="31"/>
    <x v="4"/>
    <x v="579"/>
    <s v="fbrighamhg@blog.com"/>
    <x v="1"/>
    <s v="Castlerea"/>
    <s v="Liberica"/>
    <x v="2"/>
    <x v="1"/>
    <n v="7.77"/>
    <n v="31.08"/>
    <n v="1.0101"/>
    <x v="1"/>
  </r>
  <r>
    <s v="PKN-19556-918"/>
    <x v="483"/>
    <x v="2"/>
    <x v="8"/>
    <s v="00445-42781-KX"/>
    <x v="16"/>
    <x v="2"/>
    <x v="579"/>
    <s v="fbrighamhg@blog.com"/>
    <x v="1"/>
    <s v="Castlerea"/>
    <s v="Arabica"/>
    <x v="2"/>
    <x v="3"/>
    <n v="2.9849999999999999"/>
    <n v="2.9849999999999999"/>
    <n v="0.26865"/>
    <x v="1"/>
  </r>
  <r>
    <s v="PKN-19556-918"/>
    <x v="483"/>
    <x v="2"/>
    <x v="8"/>
    <s v="00445-42781-KX"/>
    <x v="11"/>
    <x v="1"/>
    <x v="579"/>
    <s v="fbrighamhg@blog.com"/>
    <x v="1"/>
    <s v="Castlerea"/>
    <s v="Robusta"/>
    <x v="2"/>
    <x v="2"/>
    <n v="20.584999999999997"/>
    <n v="102.92499999999998"/>
    <n v="1.2350999999999999"/>
    <x v="1"/>
  </r>
  <r>
    <s v="DXQ-44537-297"/>
    <x v="484"/>
    <x v="0"/>
    <x v="3"/>
    <s v="96116-24737-LV"/>
    <x v="38"/>
    <x v="4"/>
    <x v="580"/>
    <s v="myoxenhk@google.com"/>
    <x v="0"/>
    <s v="Los Angeles"/>
    <s v="Excelsa"/>
    <x v="1"/>
    <x v="1"/>
    <n v="8.91"/>
    <n v="35.64"/>
    <n v="0.98009999999999997"/>
    <x v="2"/>
  </r>
  <r>
    <s v="BPC-54727-307"/>
    <x v="485"/>
    <x v="4"/>
    <x v="9"/>
    <s v="18684-73088-YL"/>
    <x v="41"/>
    <x v="4"/>
    <x v="581"/>
    <s v="gmcgavinhl@histats.com"/>
    <x v="0"/>
    <s v="Wilkes Barre"/>
    <s v="Robusta"/>
    <x v="1"/>
    <x v="0"/>
    <n v="11.95"/>
    <n v="47.8"/>
    <n v="0.71699999999999997"/>
    <x v="2"/>
  </r>
  <r>
    <s v="KSH-47717-456"/>
    <x v="486"/>
    <x v="6"/>
    <x v="8"/>
    <s v="74671-55639-TU"/>
    <x v="24"/>
    <x v="3"/>
    <x v="582"/>
    <s v="luttermarehm@engadget.com"/>
    <x v="0"/>
    <s v="Denton"/>
    <s v="Liberica"/>
    <x v="0"/>
    <x v="0"/>
    <n v="14.55"/>
    <n v="43.650000000000006"/>
    <n v="1.8915000000000002"/>
    <x v="2"/>
  </r>
  <r>
    <s v="ANK-59436-446"/>
    <x v="487"/>
    <x v="3"/>
    <x v="4"/>
    <s v="17488-65879-XL"/>
    <x v="38"/>
    <x v="4"/>
    <x v="583"/>
    <s v="edambrogiohn@techcrunch.com"/>
    <x v="0"/>
    <s v="Lees Summit"/>
    <s v="Excelsa"/>
    <x v="1"/>
    <x v="1"/>
    <n v="8.91"/>
    <n v="35.64"/>
    <n v="0.98009999999999997"/>
    <x v="0"/>
  </r>
  <r>
    <s v="AYY-83051-752"/>
    <x v="488"/>
    <x v="5"/>
    <x v="4"/>
    <s v="46431-09298-OU"/>
    <x v="32"/>
    <x v="5"/>
    <x v="584"/>
    <s v="cwinchcombeho@jiathis.com"/>
    <x v="0"/>
    <s v="Little Rock"/>
    <s v="Liberica"/>
    <x v="1"/>
    <x v="0"/>
    <n v="15.85"/>
    <n v="95.1"/>
    <n v="2.0605000000000002"/>
    <x v="0"/>
  </r>
  <r>
    <s v="CSW-59644-267"/>
    <x v="489"/>
    <x v="2"/>
    <x v="10"/>
    <s v="60378-26473-FE"/>
    <x v="28"/>
    <x v="2"/>
    <x v="585"/>
    <s v="bpaumierhp@umn.edu"/>
    <x v="1"/>
    <s v="Ballisodare"/>
    <s v="Excelsa"/>
    <x v="0"/>
    <x v="2"/>
    <n v="31.624999999999996"/>
    <n v="31.624999999999996"/>
    <n v="3.4787499999999998"/>
    <x v="0"/>
  </r>
  <r>
    <s v="ITY-92466-909"/>
    <x v="162"/>
    <x v="1"/>
    <x v="3"/>
    <s v="34927-68586-ZV"/>
    <x v="37"/>
    <x v="3"/>
    <x v="586"/>
    <s v="Not Available"/>
    <x v="1"/>
    <s v="Daingean"/>
    <s v="Arabica"/>
    <x v="0"/>
    <x v="2"/>
    <n v="25.874999999999996"/>
    <n v="77.624999999999986"/>
    <n v="2.3287499999999994"/>
    <x v="0"/>
  </r>
  <r>
    <s v="IGW-04801-466"/>
    <x v="490"/>
    <x v="4"/>
    <x v="5"/>
    <s v="29051-27555-GD"/>
    <x v="12"/>
    <x v="2"/>
    <x v="587"/>
    <s v="jcapeyhr@bravesites.com"/>
    <x v="0"/>
    <s v="Erie"/>
    <s v="Liberica"/>
    <x v="2"/>
    <x v="3"/>
    <n v="3.8849999999999998"/>
    <n v="3.8849999999999998"/>
    <n v="0.50505"/>
    <x v="0"/>
  </r>
  <r>
    <s v="LJN-34281-921"/>
    <x v="491"/>
    <x v="2"/>
    <x v="9"/>
    <s v="52143-35672-JF"/>
    <x v="4"/>
    <x v="1"/>
    <x v="588"/>
    <s v="tmathonneti0@google.co.jp"/>
    <x v="0"/>
    <s v="Columbus"/>
    <s v="Robusta"/>
    <x v="1"/>
    <x v="2"/>
    <n v="27.484999999999996"/>
    <n v="137.42499999999998"/>
    <n v="1.6490999999999998"/>
    <x v="2"/>
  </r>
  <r>
    <s v="BWZ-46364-547"/>
    <x v="301"/>
    <x v="0"/>
    <x v="0"/>
    <s v="64918-67725-MN"/>
    <x v="41"/>
    <x v="3"/>
    <x v="589"/>
    <s v="ybasillht@theguardian.com"/>
    <x v="0"/>
    <s v="Pittsburgh"/>
    <s v="Robusta"/>
    <x v="1"/>
    <x v="0"/>
    <n v="11.95"/>
    <n v="35.849999999999994"/>
    <n v="0.71699999999999997"/>
    <x v="0"/>
  </r>
  <r>
    <s v="SBC-95710-706"/>
    <x v="194"/>
    <x v="1"/>
    <x v="10"/>
    <s v="85634-61759-ND"/>
    <x v="18"/>
    <x v="0"/>
    <x v="590"/>
    <s v="mbaistowhu@i2i.jp"/>
    <x v="2"/>
    <s v="Ford"/>
    <s v="Excelsa"/>
    <x v="0"/>
    <x v="3"/>
    <n v="4.125"/>
    <n v="8.25"/>
    <n v="0.45374999999999999"/>
    <x v="0"/>
  </r>
  <r>
    <s v="WRN-55114-031"/>
    <x v="26"/>
    <x v="3"/>
    <x v="1"/>
    <s v="40180-22940-QB"/>
    <x v="10"/>
    <x v="3"/>
    <x v="591"/>
    <s v="cpallanthv@typepad.com"/>
    <x v="0"/>
    <s v="Dallas"/>
    <s v="Excelsa"/>
    <x v="1"/>
    <x v="2"/>
    <n v="34.154999999999994"/>
    <n v="102.46499999999997"/>
    <n v="3.7570499999999996"/>
    <x v="0"/>
  </r>
  <r>
    <s v="TZU-64255-831"/>
    <x v="125"/>
    <x v="2"/>
    <x v="5"/>
    <s v="34666-76738-SQ"/>
    <x v="11"/>
    <x v="0"/>
    <x v="592"/>
    <s v="Not Available"/>
    <x v="0"/>
    <s v="Miami"/>
    <s v="Robusta"/>
    <x v="2"/>
    <x v="2"/>
    <n v="20.584999999999997"/>
    <n v="41.169999999999995"/>
    <n v="1.2350999999999999"/>
    <x v="2"/>
  </r>
  <r>
    <s v="JVF-91003-729"/>
    <x v="492"/>
    <x v="2"/>
    <x v="7"/>
    <s v="98536-88616-FF"/>
    <x v="30"/>
    <x v="3"/>
    <x v="593"/>
    <s v="dohx@redcross.org"/>
    <x v="0"/>
    <s v="San Angelo"/>
    <s v="Arabica"/>
    <x v="2"/>
    <x v="2"/>
    <n v="22.884999999999998"/>
    <n v="68.655000000000001"/>
    <n v="2.0596499999999995"/>
    <x v="0"/>
  </r>
  <r>
    <s v="MVB-22135-665"/>
    <x v="462"/>
    <x v="0"/>
    <x v="9"/>
    <s v="55621-06130-SA"/>
    <x v="9"/>
    <x v="2"/>
    <x v="594"/>
    <s v="drallinhy@howstuffworks.com"/>
    <x v="0"/>
    <s v="Albany"/>
    <s v="Arabica"/>
    <x v="2"/>
    <x v="0"/>
    <n v="9.9499999999999993"/>
    <n v="9.9499999999999993"/>
    <n v="0.89549999999999985"/>
    <x v="0"/>
  </r>
  <r>
    <s v="CKS-47815-571"/>
    <x v="493"/>
    <x v="5"/>
    <x v="11"/>
    <s v="45666-86771-EH"/>
    <x v="23"/>
    <x v="3"/>
    <x v="595"/>
    <s v="achillhz@epa.gov"/>
    <x v="2"/>
    <s v="Thorpe"/>
    <s v="Liberica"/>
    <x v="1"/>
    <x v="1"/>
    <n v="9.51"/>
    <n v="28.53"/>
    <n v="1.2363"/>
    <x v="0"/>
  </r>
  <r>
    <s v="OAW-17338-101"/>
    <x v="494"/>
    <x v="6"/>
    <x v="10"/>
    <s v="52143-35672-JF"/>
    <x v="25"/>
    <x v="5"/>
    <x v="588"/>
    <s v="tmathonneti0@google.co.jp"/>
    <x v="0"/>
    <s v="Columbus"/>
    <s v="Robusta"/>
    <x v="2"/>
    <x v="3"/>
    <n v="2.6849999999999996"/>
    <n v="16.11"/>
    <n v="0.16109999999999997"/>
    <x v="2"/>
  </r>
  <r>
    <s v="ALP-37623-536"/>
    <x v="495"/>
    <x v="2"/>
    <x v="2"/>
    <s v="24689-69376-XX"/>
    <x v="32"/>
    <x v="5"/>
    <x v="596"/>
    <s v="cdenysi1@is.gd"/>
    <x v="2"/>
    <s v="Carlton"/>
    <s v="Liberica"/>
    <x v="1"/>
    <x v="0"/>
    <n v="15.85"/>
    <n v="95.1"/>
    <n v="2.0605000000000002"/>
    <x v="2"/>
  </r>
  <r>
    <s v="WMU-87639-108"/>
    <x v="496"/>
    <x v="3"/>
    <x v="10"/>
    <s v="71891-51101-VQ"/>
    <x v="34"/>
    <x v="2"/>
    <x v="597"/>
    <s v="cstebbingsi2@drupal.org"/>
    <x v="0"/>
    <s v="Corona"/>
    <s v="Robusta"/>
    <x v="2"/>
    <x v="1"/>
    <n v="5.3699999999999992"/>
    <n v="5.3699999999999992"/>
    <n v="0.32219999999999993"/>
    <x v="0"/>
  </r>
  <r>
    <s v="USN-44968-231"/>
    <x v="497"/>
    <x v="0"/>
    <x v="0"/>
    <s v="71749-05400-CN"/>
    <x v="41"/>
    <x v="4"/>
    <x v="598"/>
    <s v="Not Available"/>
    <x v="0"/>
    <s v="Washington"/>
    <s v="Robusta"/>
    <x v="1"/>
    <x v="0"/>
    <n v="11.95"/>
    <n v="47.8"/>
    <n v="0.71699999999999997"/>
    <x v="2"/>
  </r>
  <r>
    <s v="YZG-20575-451"/>
    <x v="498"/>
    <x v="3"/>
    <x v="6"/>
    <s v="64845-00270-NO"/>
    <x v="32"/>
    <x v="4"/>
    <x v="599"/>
    <s v="rzywickii4@ifeng.com"/>
    <x v="1"/>
    <s v="Ballinteer"/>
    <s v="Liberica"/>
    <x v="1"/>
    <x v="0"/>
    <n v="15.85"/>
    <n v="63.4"/>
    <n v="2.0605000000000002"/>
    <x v="2"/>
  </r>
  <r>
    <s v="HTH-52867-812"/>
    <x v="382"/>
    <x v="3"/>
    <x v="1"/>
    <s v="29851-36402-UX"/>
    <x v="37"/>
    <x v="4"/>
    <x v="600"/>
    <s v="aburgetti5@moonfruit.com"/>
    <x v="0"/>
    <s v="Toledo"/>
    <s v="Arabica"/>
    <x v="0"/>
    <x v="2"/>
    <n v="25.874999999999996"/>
    <n v="103.49999999999999"/>
    <n v="2.3287499999999994"/>
    <x v="2"/>
  </r>
  <r>
    <s v="FWU-44971-444"/>
    <x v="499"/>
    <x v="2"/>
    <x v="4"/>
    <s v="12190-25421-WM"/>
    <x v="30"/>
    <x v="3"/>
    <x v="601"/>
    <s v="mmalloyi6@seattletimes.com"/>
    <x v="0"/>
    <s v="Washington"/>
    <s v="Arabica"/>
    <x v="2"/>
    <x v="2"/>
    <n v="22.884999999999998"/>
    <n v="68.655000000000001"/>
    <n v="2.0596499999999995"/>
    <x v="2"/>
  </r>
  <r>
    <s v="EQI-82205-066"/>
    <x v="500"/>
    <x v="2"/>
    <x v="0"/>
    <s v="52316-30571-GD"/>
    <x v="13"/>
    <x v="0"/>
    <x v="602"/>
    <s v="mmcparlandi7@w3.org"/>
    <x v="0"/>
    <s v="Cedar Rapids"/>
    <s v="Robusta"/>
    <x v="0"/>
    <x v="2"/>
    <n v="22.884999999999998"/>
    <n v="45.769999999999996"/>
    <n v="1.3730999999999998"/>
    <x v="0"/>
  </r>
  <r>
    <s v="NAR-00747-074"/>
    <x v="501"/>
    <x v="4"/>
    <x v="7"/>
    <s v="23243-92649-RY"/>
    <x v="5"/>
    <x v="4"/>
    <x v="603"/>
    <s v="sjennaroyi8@purevolume.com"/>
    <x v="0"/>
    <s v="Aurora"/>
    <s v="Liberica"/>
    <x v="2"/>
    <x v="0"/>
    <n v="12.95"/>
    <n v="51.8"/>
    <n v="1.6835"/>
    <x v="2"/>
  </r>
  <r>
    <s v="JYR-22052-185"/>
    <x v="502"/>
    <x v="1"/>
    <x v="4"/>
    <s v="39528-19971-OR"/>
    <x v="19"/>
    <x v="0"/>
    <x v="604"/>
    <s v="wplacei9@wsj.com"/>
    <x v="0"/>
    <s v="Sunnyvale"/>
    <s v="Arabica"/>
    <x v="0"/>
    <x v="1"/>
    <n v="6.75"/>
    <n v="13.5"/>
    <n v="0.60749999999999993"/>
    <x v="0"/>
  </r>
  <r>
    <s v="XKO-54097-932"/>
    <x v="503"/>
    <x v="0"/>
    <x v="6"/>
    <s v="32743-78448-KT"/>
    <x v="1"/>
    <x v="3"/>
    <x v="605"/>
    <s v="jmillettik@addtoany.com"/>
    <x v="0"/>
    <s v="Durham"/>
    <s v="Excelsa"/>
    <x v="0"/>
    <x v="1"/>
    <n v="8.25"/>
    <n v="24.75"/>
    <n v="0.90749999999999997"/>
    <x v="0"/>
  </r>
  <r>
    <s v="HXA-72415-025"/>
    <x v="504"/>
    <x v="0"/>
    <x v="5"/>
    <s v="93417-12322-YB"/>
    <x v="30"/>
    <x v="0"/>
    <x v="606"/>
    <s v="dgadsdenib@google.com.hk"/>
    <x v="1"/>
    <s v="Cluain Meala"/>
    <s v="Arabica"/>
    <x v="2"/>
    <x v="2"/>
    <n v="22.884999999999998"/>
    <n v="45.769999999999996"/>
    <n v="2.0596499999999995"/>
    <x v="0"/>
  </r>
  <r>
    <s v="MJF-20065-335"/>
    <x v="497"/>
    <x v="0"/>
    <x v="0"/>
    <s v="56891-86662-UY"/>
    <x v="38"/>
    <x v="5"/>
    <x v="607"/>
    <s v="vwakelinic@unesco.org"/>
    <x v="0"/>
    <s v="Lansing"/>
    <s v="Excelsa"/>
    <x v="1"/>
    <x v="1"/>
    <n v="8.91"/>
    <n v="53.46"/>
    <n v="0.98009999999999997"/>
    <x v="2"/>
  </r>
  <r>
    <s v="GFI-83300-059"/>
    <x v="501"/>
    <x v="4"/>
    <x v="7"/>
    <s v="40414-26467-VE"/>
    <x v="14"/>
    <x v="5"/>
    <x v="608"/>
    <s v="acampsallid@zimbio.com"/>
    <x v="0"/>
    <s v="Houston"/>
    <s v="Arabica"/>
    <x v="0"/>
    <x v="3"/>
    <n v="3.375"/>
    <n v="20.25"/>
    <n v="0.30374999999999996"/>
    <x v="0"/>
  </r>
  <r>
    <s v="WJR-51493-682"/>
    <x v="1"/>
    <x v="0"/>
    <x v="1"/>
    <s v="87858-83734-RK"/>
    <x v="27"/>
    <x v="1"/>
    <x v="609"/>
    <s v="smosebyie@stanford.edu"/>
    <x v="0"/>
    <s v="Murfreesboro"/>
    <s v="Liberica"/>
    <x v="2"/>
    <x v="2"/>
    <n v="29.784999999999997"/>
    <n v="148.92499999999998"/>
    <n v="3.8720499999999998"/>
    <x v="2"/>
  </r>
  <r>
    <s v="SHP-55648-472"/>
    <x v="505"/>
    <x v="4"/>
    <x v="6"/>
    <s v="46818-20198-GB"/>
    <x v="17"/>
    <x v="5"/>
    <x v="610"/>
    <s v="cwassif@prweb.com"/>
    <x v="0"/>
    <s v="Charleston"/>
    <s v="Arabica"/>
    <x v="0"/>
    <x v="0"/>
    <n v="11.25"/>
    <n v="67.5"/>
    <n v="1.0125"/>
    <x v="2"/>
  </r>
  <r>
    <s v="HYR-03455-684"/>
    <x v="506"/>
    <x v="6"/>
    <x v="9"/>
    <s v="29808-89098-XD"/>
    <x v="45"/>
    <x v="5"/>
    <x v="611"/>
    <s v="isjostromig@pbs.org"/>
    <x v="0"/>
    <s v="Erie"/>
    <s v="Excelsa"/>
    <x v="2"/>
    <x v="0"/>
    <n v="12.15"/>
    <n v="72.900000000000006"/>
    <n v="1.3365"/>
    <x v="2"/>
  </r>
  <r>
    <s v="HYR-03455-684"/>
    <x v="506"/>
    <x v="6"/>
    <x v="9"/>
    <s v="29808-89098-XD"/>
    <x v="12"/>
    <x v="0"/>
    <x v="611"/>
    <s v="isjostromig@pbs.org"/>
    <x v="0"/>
    <s v="Erie"/>
    <s v="Liberica"/>
    <x v="2"/>
    <x v="3"/>
    <n v="3.8849999999999998"/>
    <n v="7.77"/>
    <n v="0.50505"/>
    <x v="1"/>
  </r>
  <r>
    <s v="HUG-52766-375"/>
    <x v="507"/>
    <x v="2"/>
    <x v="1"/>
    <s v="78786-77449-RQ"/>
    <x v="30"/>
    <x v="4"/>
    <x v="612"/>
    <s v="jbranchettii@bravesites.com"/>
    <x v="0"/>
    <s v="Lubbock"/>
    <s v="Arabica"/>
    <x v="2"/>
    <x v="2"/>
    <n v="22.884999999999998"/>
    <n v="91.539999999999992"/>
    <n v="2.0596499999999995"/>
    <x v="2"/>
  </r>
  <r>
    <s v="DAH-46595-917"/>
    <x v="508"/>
    <x v="6"/>
    <x v="0"/>
    <s v="27878-42224-QF"/>
    <x v="9"/>
    <x v="5"/>
    <x v="613"/>
    <s v="nrudlandij@blogs.com"/>
    <x v="1"/>
    <s v="Gorey"/>
    <s v="Arabica"/>
    <x v="2"/>
    <x v="0"/>
    <n v="9.9499999999999993"/>
    <n v="59.699999999999996"/>
    <n v="0.89549999999999985"/>
    <x v="2"/>
  </r>
  <r>
    <s v="VEM-79839-466"/>
    <x v="509"/>
    <x v="1"/>
    <x v="6"/>
    <s v="32743-78448-KT"/>
    <x v="4"/>
    <x v="1"/>
    <x v="605"/>
    <s v="jmillettik@addtoany.com"/>
    <x v="0"/>
    <s v="Durham"/>
    <s v="Robusta"/>
    <x v="1"/>
    <x v="2"/>
    <n v="27.484999999999996"/>
    <n v="137.42499999999998"/>
    <n v="1.6490999999999998"/>
    <x v="0"/>
  </r>
  <r>
    <s v="OWH-11126-533"/>
    <x v="131"/>
    <x v="5"/>
    <x v="9"/>
    <s v="25331-13794-SB"/>
    <x v="43"/>
    <x v="0"/>
    <x v="614"/>
    <s v="ftourryil@google.de"/>
    <x v="0"/>
    <s v="Florence"/>
    <s v="Liberica"/>
    <x v="0"/>
    <x v="2"/>
    <n v="33.464999999999996"/>
    <n v="66.929999999999993"/>
    <n v="4.3504499999999995"/>
    <x v="2"/>
  </r>
  <r>
    <s v="UMT-26130-151"/>
    <x v="510"/>
    <x v="5"/>
    <x v="5"/>
    <s v="55864-37682-GQ"/>
    <x v="21"/>
    <x v="3"/>
    <x v="615"/>
    <s v="cweatherallim@toplist.cz"/>
    <x v="0"/>
    <s v="Syracuse"/>
    <s v="Liberica"/>
    <x v="0"/>
    <x v="3"/>
    <n v="4.3650000000000002"/>
    <n v="13.095000000000001"/>
    <n v="0.56745000000000001"/>
    <x v="0"/>
  </r>
  <r>
    <s v="JKA-27899-806"/>
    <x v="511"/>
    <x v="5"/>
    <x v="7"/>
    <s v="97005-25609-CQ"/>
    <x v="41"/>
    <x v="1"/>
    <x v="616"/>
    <s v="gheindrickin@usda.gov"/>
    <x v="0"/>
    <s v="Lawrenceville"/>
    <s v="Robusta"/>
    <x v="1"/>
    <x v="0"/>
    <n v="11.95"/>
    <n v="59.75"/>
    <n v="0.71699999999999997"/>
    <x v="2"/>
  </r>
  <r>
    <s v="ULU-07744-724"/>
    <x v="512"/>
    <x v="0"/>
    <x v="6"/>
    <s v="94058-95794-IJ"/>
    <x v="22"/>
    <x v="1"/>
    <x v="617"/>
    <s v="limasonio@discuz.net"/>
    <x v="0"/>
    <s v="Houston"/>
    <s v="Liberica"/>
    <x v="0"/>
    <x v="1"/>
    <n v="8.73"/>
    <n v="43.650000000000006"/>
    <n v="1.1349"/>
    <x v="0"/>
  </r>
  <r>
    <s v="NOM-56457-507"/>
    <x v="513"/>
    <x v="1"/>
    <x v="7"/>
    <s v="40214-03678-GU"/>
    <x v="3"/>
    <x v="5"/>
    <x v="618"/>
    <s v="hsaillip@odnoklassniki.ru"/>
    <x v="0"/>
    <s v="Kansas City"/>
    <s v="Excelsa"/>
    <x v="0"/>
    <x v="0"/>
    <n v="13.75"/>
    <n v="82.5"/>
    <n v="1.5125"/>
    <x v="0"/>
  </r>
  <r>
    <s v="NZN-71683-705"/>
    <x v="514"/>
    <x v="3"/>
    <x v="9"/>
    <s v="04921-85445-SL"/>
    <x v="44"/>
    <x v="5"/>
    <x v="619"/>
    <s v="hlarvoriq@last.fm"/>
    <x v="0"/>
    <s v="Bradenton"/>
    <s v="Arabica"/>
    <x v="1"/>
    <x v="2"/>
    <n v="29.784999999999997"/>
    <n v="178.70999999999998"/>
    <n v="2.6806499999999995"/>
    <x v="0"/>
  </r>
  <r>
    <s v="WMA-34232-850"/>
    <x v="7"/>
    <x v="3"/>
    <x v="6"/>
    <s v="53386-94266-LJ"/>
    <x v="27"/>
    <x v="4"/>
    <x v="620"/>
    <s v="Not Available"/>
    <x v="0"/>
    <s v="Allentown"/>
    <s v="Liberica"/>
    <x v="2"/>
    <x v="2"/>
    <n v="29.784999999999997"/>
    <n v="119.13999999999999"/>
    <n v="3.8720499999999998"/>
    <x v="0"/>
  </r>
  <r>
    <s v="EZL-27919-704"/>
    <x v="481"/>
    <x v="0"/>
    <x v="4"/>
    <s v="49480-85909-DG"/>
    <x v="23"/>
    <x v="1"/>
    <x v="621"/>
    <s v="Not Available"/>
    <x v="0"/>
    <s v="Hampton"/>
    <s v="Liberica"/>
    <x v="1"/>
    <x v="1"/>
    <n v="9.51"/>
    <n v="47.55"/>
    <n v="1.2363"/>
    <x v="2"/>
  </r>
  <r>
    <s v="ZYU-11345-774"/>
    <x v="515"/>
    <x v="6"/>
    <x v="4"/>
    <s v="18293-78136-MN"/>
    <x v="22"/>
    <x v="1"/>
    <x v="622"/>
    <s v="cpenwardenit@mlb.com"/>
    <x v="1"/>
    <s v="Whitegate"/>
    <s v="Liberica"/>
    <x v="0"/>
    <x v="1"/>
    <n v="8.73"/>
    <n v="43.650000000000006"/>
    <n v="1.1349"/>
    <x v="2"/>
  </r>
  <r>
    <s v="CPW-34587-459"/>
    <x v="516"/>
    <x v="2"/>
    <x v="6"/>
    <s v="84641-67384-TD"/>
    <x v="44"/>
    <x v="5"/>
    <x v="623"/>
    <s v="mmiddisiu@dmoz.org"/>
    <x v="0"/>
    <s v="Wichita"/>
    <s v="Arabica"/>
    <x v="1"/>
    <x v="2"/>
    <n v="29.784999999999997"/>
    <n v="178.70999999999998"/>
    <n v="2.6806499999999995"/>
    <x v="0"/>
  </r>
  <r>
    <s v="NQZ-82067-394"/>
    <x v="517"/>
    <x v="2"/>
    <x v="6"/>
    <s v="72320-29738-EB"/>
    <x v="4"/>
    <x v="2"/>
    <x v="624"/>
    <s v="avairowiv@studiopress.com"/>
    <x v="2"/>
    <s v="Thorpe"/>
    <s v="Robusta"/>
    <x v="1"/>
    <x v="2"/>
    <n v="27.484999999999996"/>
    <n v="27.484999999999996"/>
    <n v="1.6490999999999998"/>
    <x v="2"/>
  </r>
  <r>
    <s v="JBW-95055-851"/>
    <x v="518"/>
    <x v="0"/>
    <x v="2"/>
    <s v="47355-97488-XS"/>
    <x v="17"/>
    <x v="1"/>
    <x v="625"/>
    <s v="agoldieiw@goo.gl"/>
    <x v="0"/>
    <s v="Danbury"/>
    <s v="Arabica"/>
    <x v="0"/>
    <x v="0"/>
    <n v="11.25"/>
    <n v="56.25"/>
    <n v="1.0125"/>
    <x v="2"/>
  </r>
  <r>
    <s v="AHY-20324-088"/>
    <x v="519"/>
    <x v="6"/>
    <x v="0"/>
    <s v="63499-24884-PP"/>
    <x v="7"/>
    <x v="0"/>
    <x v="626"/>
    <s v="nayrisix@t-online.de"/>
    <x v="2"/>
    <s v="Kinloch"/>
    <s v="Liberica"/>
    <x v="1"/>
    <x v="3"/>
    <n v="4.7549999999999999"/>
    <n v="9.51"/>
    <n v="0.61814999999999998"/>
    <x v="0"/>
  </r>
  <r>
    <s v="ZSL-66684-103"/>
    <x v="520"/>
    <x v="4"/>
    <x v="9"/>
    <s v="39193-51770-FM"/>
    <x v="18"/>
    <x v="0"/>
    <x v="627"/>
    <s v="lbenediktovichiy@wunderground.com"/>
    <x v="0"/>
    <s v="Jacksonville"/>
    <s v="Excelsa"/>
    <x v="0"/>
    <x v="3"/>
    <n v="4.125"/>
    <n v="8.25"/>
    <n v="0.45374999999999999"/>
    <x v="0"/>
  </r>
  <r>
    <s v="WNE-73911-475"/>
    <x v="521"/>
    <x v="3"/>
    <x v="8"/>
    <s v="61323-91967-GG"/>
    <x v="31"/>
    <x v="5"/>
    <x v="628"/>
    <s v="tjacobovitziz@cbc.ca"/>
    <x v="0"/>
    <s v="Houston"/>
    <s v="Liberica"/>
    <x v="2"/>
    <x v="1"/>
    <n v="7.77"/>
    <n v="46.62"/>
    <n v="1.0101"/>
    <x v="2"/>
  </r>
  <r>
    <s v="EZB-68383-559"/>
    <x v="418"/>
    <x v="0"/>
    <x v="10"/>
    <s v="90123-01967-KS"/>
    <x v="41"/>
    <x v="5"/>
    <x v="629"/>
    <s v="Not Available"/>
    <x v="0"/>
    <s v="Portland"/>
    <s v="Robusta"/>
    <x v="1"/>
    <x v="0"/>
    <n v="11.95"/>
    <n v="71.699999999999989"/>
    <n v="0.71699999999999997"/>
    <x v="2"/>
  </r>
  <r>
    <s v="OVO-01283-090"/>
    <x v="122"/>
    <x v="0"/>
    <x v="6"/>
    <s v="15958-25089-OS"/>
    <x v="26"/>
    <x v="0"/>
    <x v="630"/>
    <s v="jdruittj1@feedburner.com"/>
    <x v="0"/>
    <s v="Pasadena"/>
    <s v="Liberica"/>
    <x v="1"/>
    <x v="2"/>
    <n v="36.454999999999998"/>
    <n v="72.91"/>
    <n v="4.7391499999999995"/>
    <x v="0"/>
  </r>
  <r>
    <s v="TXH-78646-919"/>
    <x v="423"/>
    <x v="2"/>
    <x v="5"/>
    <s v="98430-37820-UV"/>
    <x v="25"/>
    <x v="3"/>
    <x v="631"/>
    <s v="dshortallj2@wikipedia.org"/>
    <x v="0"/>
    <s v="Santa Ana"/>
    <s v="Robusta"/>
    <x v="2"/>
    <x v="3"/>
    <n v="2.6849999999999996"/>
    <n v="8.0549999999999997"/>
    <n v="0.16109999999999997"/>
    <x v="0"/>
  </r>
  <r>
    <s v="CYZ-37122-164"/>
    <x v="463"/>
    <x v="6"/>
    <x v="4"/>
    <s v="21798-04171-XC"/>
    <x v="1"/>
    <x v="0"/>
    <x v="632"/>
    <s v="wcottierj3@cafepress.com"/>
    <x v="0"/>
    <s v="San Jose"/>
    <s v="Excelsa"/>
    <x v="0"/>
    <x v="1"/>
    <n v="8.25"/>
    <n v="16.5"/>
    <n v="0.90749999999999997"/>
    <x v="2"/>
  </r>
  <r>
    <s v="AGQ-06534-750"/>
    <x v="273"/>
    <x v="1"/>
    <x v="8"/>
    <s v="52798-46508-HP"/>
    <x v="2"/>
    <x v="1"/>
    <x v="633"/>
    <s v="kgrinstedj4@google.com.br"/>
    <x v="1"/>
    <s v="Tallaght"/>
    <s v="Arabica"/>
    <x v="1"/>
    <x v="0"/>
    <n v="12.95"/>
    <n v="64.75"/>
    <n v="1.1655"/>
    <x v="2"/>
  </r>
  <r>
    <s v="QVL-32245-818"/>
    <x v="522"/>
    <x v="6"/>
    <x v="5"/>
    <s v="46478-42970-EM"/>
    <x v="19"/>
    <x v="1"/>
    <x v="634"/>
    <s v="dskynerj5@hubpages.com"/>
    <x v="0"/>
    <s v="Colorado Springs"/>
    <s v="Arabica"/>
    <x v="0"/>
    <x v="1"/>
    <n v="6.75"/>
    <n v="33.75"/>
    <n v="0.60749999999999993"/>
    <x v="2"/>
  </r>
  <r>
    <s v="LTD-96842-834"/>
    <x v="523"/>
    <x v="5"/>
    <x v="2"/>
    <s v="00246-15080-LE"/>
    <x v="27"/>
    <x v="5"/>
    <x v="635"/>
    <s v="Not Available"/>
    <x v="0"/>
    <s v="Toledo"/>
    <s v="Liberica"/>
    <x v="2"/>
    <x v="2"/>
    <n v="29.784999999999997"/>
    <n v="178.70999999999998"/>
    <n v="3.8720499999999998"/>
    <x v="2"/>
  </r>
  <r>
    <s v="SEC-91807-425"/>
    <x v="260"/>
    <x v="6"/>
    <x v="4"/>
    <s v="94091-86957-HX"/>
    <x v="17"/>
    <x v="0"/>
    <x v="636"/>
    <s v="jdymokeje@prnewswire.com"/>
    <x v="1"/>
    <s v="Beaumont"/>
    <s v="Arabica"/>
    <x v="0"/>
    <x v="0"/>
    <n v="11.25"/>
    <n v="22.5"/>
    <n v="1.0125"/>
    <x v="2"/>
  </r>
  <r>
    <s v="MHM-44857-599"/>
    <x v="331"/>
    <x v="0"/>
    <x v="0"/>
    <s v="26295-44907-DK"/>
    <x v="5"/>
    <x v="2"/>
    <x v="637"/>
    <s v="aweinmannj8@shinystat.com"/>
    <x v="0"/>
    <s v="Cincinnati"/>
    <s v="Liberica"/>
    <x v="2"/>
    <x v="0"/>
    <n v="12.95"/>
    <n v="12.95"/>
    <n v="1.6835"/>
    <x v="2"/>
  </r>
  <r>
    <s v="KGC-95046-911"/>
    <x v="524"/>
    <x v="5"/>
    <x v="1"/>
    <s v="95351-96177-QV"/>
    <x v="37"/>
    <x v="0"/>
    <x v="638"/>
    <s v="eandriessenj9@europa.eu"/>
    <x v="0"/>
    <s v="Saint Louis"/>
    <s v="Arabica"/>
    <x v="0"/>
    <x v="2"/>
    <n v="25.874999999999996"/>
    <n v="51.749999999999993"/>
    <n v="2.3287499999999994"/>
    <x v="0"/>
  </r>
  <r>
    <s v="RZC-75150-413"/>
    <x v="525"/>
    <x v="1"/>
    <x v="6"/>
    <s v="92204-96636-BS"/>
    <x v="6"/>
    <x v="1"/>
    <x v="639"/>
    <s v="rdeaconsonja@archive.org"/>
    <x v="0"/>
    <s v="Yonkers"/>
    <s v="Excelsa"/>
    <x v="2"/>
    <x v="1"/>
    <n v="7.29"/>
    <n v="36.450000000000003"/>
    <n v="0.80190000000000006"/>
    <x v="2"/>
  </r>
  <r>
    <s v="EYH-88288-452"/>
    <x v="526"/>
    <x v="1"/>
    <x v="8"/>
    <s v="03010-30348-UA"/>
    <x v="26"/>
    <x v="1"/>
    <x v="640"/>
    <s v="dcarojb@twitter.com"/>
    <x v="0"/>
    <s v="Baltimore"/>
    <s v="Liberica"/>
    <x v="1"/>
    <x v="2"/>
    <n v="36.454999999999998"/>
    <n v="182.27499999999998"/>
    <n v="4.7391499999999995"/>
    <x v="0"/>
  </r>
  <r>
    <s v="NYQ-24237-772"/>
    <x v="104"/>
    <x v="2"/>
    <x v="3"/>
    <s v="13441-34686-SW"/>
    <x v="31"/>
    <x v="4"/>
    <x v="641"/>
    <s v="jbluckjc@imageshack.us"/>
    <x v="0"/>
    <s v="Jacksonville"/>
    <s v="Liberica"/>
    <x v="2"/>
    <x v="1"/>
    <n v="7.77"/>
    <n v="31.08"/>
    <n v="1.0101"/>
    <x v="2"/>
  </r>
  <r>
    <s v="WKB-21680-566"/>
    <x v="491"/>
    <x v="2"/>
    <x v="9"/>
    <s v="96612-41722-VJ"/>
    <x v="19"/>
    <x v="3"/>
    <x v="642"/>
    <s v="Not Available"/>
    <x v="1"/>
    <s v="Bayside"/>
    <s v="Arabica"/>
    <x v="0"/>
    <x v="1"/>
    <n v="6.75"/>
    <n v="20.25"/>
    <n v="0.60749999999999993"/>
    <x v="2"/>
  </r>
  <r>
    <s v="THE-61147-027"/>
    <x v="157"/>
    <x v="5"/>
    <x v="9"/>
    <s v="94091-86957-HX"/>
    <x v="5"/>
    <x v="0"/>
    <x v="636"/>
    <s v="jdymokeje@prnewswire.com"/>
    <x v="1"/>
    <s v="Beaumont"/>
    <s v="Liberica"/>
    <x v="2"/>
    <x v="0"/>
    <n v="12.95"/>
    <n v="25.9"/>
    <n v="1.6835"/>
    <x v="2"/>
  </r>
  <r>
    <s v="PTY-86420-119"/>
    <x v="527"/>
    <x v="3"/>
    <x v="8"/>
    <s v="25504-41681-WA"/>
    <x v="20"/>
    <x v="4"/>
    <x v="643"/>
    <s v="otadmanjf@ft.com"/>
    <x v="0"/>
    <s v="Miami"/>
    <s v="Arabica"/>
    <x v="2"/>
    <x v="1"/>
    <n v="5.97"/>
    <n v="23.88"/>
    <n v="0.5373"/>
    <x v="0"/>
  </r>
  <r>
    <s v="QHL-27188-431"/>
    <x v="528"/>
    <x v="4"/>
    <x v="0"/>
    <s v="75443-07820-DZ"/>
    <x v="23"/>
    <x v="0"/>
    <x v="644"/>
    <s v="bguddejg@dailymotion.com"/>
    <x v="0"/>
    <s v="San Francisco"/>
    <s v="Liberica"/>
    <x v="1"/>
    <x v="1"/>
    <n v="9.51"/>
    <n v="19.02"/>
    <n v="1.2363"/>
    <x v="2"/>
  </r>
  <r>
    <s v="MIS-54381-047"/>
    <x v="99"/>
    <x v="1"/>
    <x v="1"/>
    <s v="39276-95489-XV"/>
    <x v="20"/>
    <x v="1"/>
    <x v="645"/>
    <s v="nsictornesjh@buzzfeed.com"/>
    <x v="1"/>
    <s v="Sandyford"/>
    <s v="Arabica"/>
    <x v="2"/>
    <x v="1"/>
    <n v="5.97"/>
    <n v="29.849999999999998"/>
    <n v="0.5373"/>
    <x v="0"/>
  </r>
  <r>
    <s v="TBB-29780-459"/>
    <x v="529"/>
    <x v="3"/>
    <x v="2"/>
    <s v="61437-83623-PZ"/>
    <x v="42"/>
    <x v="2"/>
    <x v="646"/>
    <s v="vdunningji@independent.co.uk"/>
    <x v="0"/>
    <s v="Punta Gorda"/>
    <s v="Arabica"/>
    <x v="1"/>
    <x v="1"/>
    <n v="7.77"/>
    <n v="7.77"/>
    <n v="0.69929999999999992"/>
    <x v="0"/>
  </r>
  <r>
    <s v="QLC-52637-305"/>
    <x v="530"/>
    <x v="6"/>
    <x v="10"/>
    <s v="34317-87258-HQ"/>
    <x v="27"/>
    <x v="4"/>
    <x v="647"/>
    <s v="Not Available"/>
    <x v="1"/>
    <s v="Ballivor"/>
    <s v="Liberica"/>
    <x v="2"/>
    <x v="2"/>
    <n v="29.784999999999997"/>
    <n v="119.13999999999999"/>
    <n v="3.8720499999999998"/>
    <x v="0"/>
  </r>
  <r>
    <s v="CWT-27056-328"/>
    <x v="531"/>
    <x v="4"/>
    <x v="1"/>
    <s v="18570-80998-ZS"/>
    <x v="15"/>
    <x v="5"/>
    <x v="648"/>
    <s v="Not Available"/>
    <x v="0"/>
    <s v="New York City"/>
    <s v="Excelsa"/>
    <x v="2"/>
    <x v="3"/>
    <n v="3.645"/>
    <n v="21.87"/>
    <n v="0.40095000000000003"/>
    <x v="0"/>
  </r>
  <r>
    <s v="ASS-05878-128"/>
    <x v="210"/>
    <x v="4"/>
    <x v="7"/>
    <s v="66580-33745-OQ"/>
    <x v="38"/>
    <x v="0"/>
    <x v="649"/>
    <s v="sgehringjl@gnu.org"/>
    <x v="0"/>
    <s v="Spartanburg"/>
    <s v="Excelsa"/>
    <x v="1"/>
    <x v="1"/>
    <n v="8.91"/>
    <n v="17.82"/>
    <n v="0.98009999999999997"/>
    <x v="2"/>
  </r>
  <r>
    <s v="EGK-03027-418"/>
    <x v="532"/>
    <x v="6"/>
    <x v="1"/>
    <s v="19820-29285-FD"/>
    <x v="18"/>
    <x v="3"/>
    <x v="650"/>
    <s v="bfallowesjm@purevolume.com"/>
    <x v="0"/>
    <s v="Bakersfield"/>
    <s v="Excelsa"/>
    <x v="0"/>
    <x v="3"/>
    <n v="4.125"/>
    <n v="12.375"/>
    <n v="0.45374999999999999"/>
    <x v="2"/>
  </r>
  <r>
    <s v="KCY-61732-849"/>
    <x v="533"/>
    <x v="4"/>
    <x v="6"/>
    <s v="11349-55147-SN"/>
    <x v="5"/>
    <x v="0"/>
    <x v="651"/>
    <s v="Not Available"/>
    <x v="1"/>
    <s v="Dungarvan"/>
    <s v="Liberica"/>
    <x v="2"/>
    <x v="0"/>
    <n v="12.95"/>
    <n v="25.9"/>
    <n v="1.6835"/>
    <x v="2"/>
  </r>
  <r>
    <s v="BLI-21697-702"/>
    <x v="534"/>
    <x v="0"/>
    <x v="9"/>
    <s v="21141-12455-VB"/>
    <x v="19"/>
    <x v="0"/>
    <x v="652"/>
    <s v="sdejo@newsvine.com"/>
    <x v="0"/>
    <s v="Saint Louis"/>
    <s v="Arabica"/>
    <x v="0"/>
    <x v="1"/>
    <n v="6.75"/>
    <n v="13.5"/>
    <n v="0.60749999999999993"/>
    <x v="0"/>
  </r>
  <r>
    <s v="KFJ-46568-890"/>
    <x v="535"/>
    <x v="6"/>
    <x v="4"/>
    <s v="71003-85639-HB"/>
    <x v="38"/>
    <x v="0"/>
    <x v="653"/>
    <s v="Not Available"/>
    <x v="0"/>
    <s v="Fort Wayne"/>
    <s v="Excelsa"/>
    <x v="1"/>
    <x v="1"/>
    <n v="8.91"/>
    <n v="17.82"/>
    <n v="0.98009999999999997"/>
    <x v="0"/>
  </r>
  <r>
    <s v="SOK-43535-680"/>
    <x v="536"/>
    <x v="3"/>
    <x v="8"/>
    <s v="58443-95866-YO"/>
    <x v="1"/>
    <x v="3"/>
    <x v="654"/>
    <s v="scountjq@nba.com"/>
    <x v="0"/>
    <s v="Young America"/>
    <s v="Excelsa"/>
    <x v="0"/>
    <x v="1"/>
    <n v="8.25"/>
    <n v="24.75"/>
    <n v="0.90749999999999997"/>
    <x v="2"/>
  </r>
  <r>
    <s v="XUE-87260-201"/>
    <x v="537"/>
    <x v="5"/>
    <x v="10"/>
    <s v="89646-21249-OH"/>
    <x v="36"/>
    <x v="5"/>
    <x v="655"/>
    <s v="sraglesjr@blogtalkradio.com"/>
    <x v="0"/>
    <s v="Fort Smith"/>
    <s v="Robusta"/>
    <x v="0"/>
    <x v="3"/>
    <n v="2.9849999999999999"/>
    <n v="17.91"/>
    <n v="0.17909999999999998"/>
    <x v="2"/>
  </r>
  <r>
    <s v="CZF-40873-691"/>
    <x v="61"/>
    <x v="6"/>
    <x v="1"/>
    <s v="64988-20636-XQ"/>
    <x v="1"/>
    <x v="0"/>
    <x v="656"/>
    <s v="Not Available"/>
    <x v="2"/>
    <s v="Charlton"/>
    <s v="Excelsa"/>
    <x v="0"/>
    <x v="1"/>
    <n v="8.25"/>
    <n v="16.5"/>
    <n v="0.90749999999999997"/>
    <x v="2"/>
  </r>
  <r>
    <s v="AIA-98989-755"/>
    <x v="242"/>
    <x v="4"/>
    <x v="5"/>
    <s v="34704-83143-KS"/>
    <x v="36"/>
    <x v="2"/>
    <x v="657"/>
    <s v="sbruunjt@blogtalkradio.com"/>
    <x v="0"/>
    <s v="Stockton"/>
    <s v="Robusta"/>
    <x v="0"/>
    <x v="3"/>
    <n v="2.9849999999999999"/>
    <n v="2.9849999999999999"/>
    <n v="0.17909999999999998"/>
    <x v="2"/>
  </r>
  <r>
    <s v="ITZ-21793-986"/>
    <x v="299"/>
    <x v="2"/>
    <x v="1"/>
    <s v="67388-17544-XX"/>
    <x v="15"/>
    <x v="4"/>
    <x v="658"/>
    <s v="aplluju@dagondesign.com"/>
    <x v="1"/>
    <s v="Navan"/>
    <s v="Excelsa"/>
    <x v="2"/>
    <x v="3"/>
    <n v="3.645"/>
    <n v="14.58"/>
    <n v="0.40095000000000003"/>
    <x v="0"/>
  </r>
  <r>
    <s v="YOK-93322-608"/>
    <x v="343"/>
    <x v="0"/>
    <x v="11"/>
    <s v="69411-48470-ID"/>
    <x v="33"/>
    <x v="5"/>
    <x v="659"/>
    <s v="gcornierjv@techcrunch.com"/>
    <x v="0"/>
    <s v="Tampa"/>
    <s v="Excelsa"/>
    <x v="1"/>
    <x v="0"/>
    <n v="14.85"/>
    <n v="89.1"/>
    <n v="1.6335"/>
    <x v="2"/>
  </r>
  <r>
    <s v="LXK-00634-611"/>
    <x v="538"/>
    <x v="6"/>
    <x v="10"/>
    <s v="94091-86957-HX"/>
    <x v="41"/>
    <x v="3"/>
    <x v="636"/>
    <s v="jdymokeje@prnewswire.com"/>
    <x v="1"/>
    <s v="Beaumont"/>
    <s v="Robusta"/>
    <x v="1"/>
    <x v="0"/>
    <n v="11.95"/>
    <n v="35.849999999999994"/>
    <n v="0.71699999999999997"/>
    <x v="1"/>
  </r>
  <r>
    <s v="CQW-37388-302"/>
    <x v="539"/>
    <x v="1"/>
    <x v="2"/>
    <s v="97741-98924-KT"/>
    <x v="30"/>
    <x v="3"/>
    <x v="660"/>
    <s v="wharvisonjx@gizmodo.com"/>
    <x v="0"/>
    <s v="Philadelphia"/>
    <s v="Arabica"/>
    <x v="2"/>
    <x v="2"/>
    <n v="22.884999999999998"/>
    <n v="68.655000000000001"/>
    <n v="2.0596499999999995"/>
    <x v="2"/>
  </r>
  <r>
    <s v="SPA-79365-334"/>
    <x v="27"/>
    <x v="5"/>
    <x v="1"/>
    <s v="79857-78167-KO"/>
    <x v="5"/>
    <x v="3"/>
    <x v="661"/>
    <s v="dheafordjy@twitpic.com"/>
    <x v="0"/>
    <s v="San Angelo"/>
    <s v="Liberica"/>
    <x v="2"/>
    <x v="0"/>
    <n v="12.95"/>
    <n v="38.849999999999994"/>
    <n v="1.6835"/>
    <x v="2"/>
  </r>
  <r>
    <s v="VPX-08817-517"/>
    <x v="540"/>
    <x v="6"/>
    <x v="11"/>
    <s v="46963-10322-ZA"/>
    <x v="32"/>
    <x v="1"/>
    <x v="662"/>
    <s v="gfanthamjz@hexun.com"/>
    <x v="0"/>
    <s v="Los Angeles"/>
    <s v="Liberica"/>
    <x v="1"/>
    <x v="0"/>
    <n v="15.85"/>
    <n v="79.25"/>
    <n v="2.0605000000000002"/>
    <x v="0"/>
  </r>
  <r>
    <s v="PBP-87115-410"/>
    <x v="541"/>
    <x v="5"/>
    <x v="4"/>
    <s v="93812-74772-MV"/>
    <x v="6"/>
    <x v="1"/>
    <x v="663"/>
    <s v="rcrookshanksk0@unc.edu"/>
    <x v="0"/>
    <s v="Lansing"/>
    <s v="Excelsa"/>
    <x v="2"/>
    <x v="1"/>
    <n v="7.29"/>
    <n v="36.450000000000003"/>
    <n v="0.80190000000000006"/>
    <x v="0"/>
  </r>
  <r>
    <s v="SFB-93752-440"/>
    <x v="390"/>
    <x v="6"/>
    <x v="7"/>
    <s v="48203-23480-UB"/>
    <x v="36"/>
    <x v="3"/>
    <x v="664"/>
    <s v="nleakek1@cmu.edu"/>
    <x v="0"/>
    <s v="Clearwater"/>
    <s v="Robusta"/>
    <x v="0"/>
    <x v="3"/>
    <n v="2.9849999999999999"/>
    <n v="8.9550000000000001"/>
    <n v="0.17909999999999998"/>
    <x v="0"/>
  </r>
  <r>
    <s v="TBU-65158-068"/>
    <x v="396"/>
    <x v="3"/>
    <x v="10"/>
    <s v="60357-65386-RD"/>
    <x v="45"/>
    <x v="0"/>
    <x v="665"/>
    <s v="Not Available"/>
    <x v="0"/>
    <s v="Whittier"/>
    <s v="Excelsa"/>
    <x v="2"/>
    <x v="0"/>
    <n v="12.15"/>
    <n v="24.3"/>
    <n v="1.3365"/>
    <x v="2"/>
  </r>
  <r>
    <s v="TEH-08414-216"/>
    <x v="185"/>
    <x v="2"/>
    <x v="7"/>
    <s v="35099-13971-JI"/>
    <x v="28"/>
    <x v="0"/>
    <x v="666"/>
    <s v="geilhersenk3@networksolutions.com"/>
    <x v="0"/>
    <s v="Fresno"/>
    <s v="Excelsa"/>
    <x v="0"/>
    <x v="2"/>
    <n v="31.624999999999996"/>
    <n v="63.249999999999993"/>
    <n v="3.4787499999999998"/>
    <x v="2"/>
  </r>
  <r>
    <s v="MAY-77231-536"/>
    <x v="542"/>
    <x v="1"/>
    <x v="0"/>
    <s v="01304-59807-OB"/>
    <x v="14"/>
    <x v="0"/>
    <x v="667"/>
    <s v="Not Available"/>
    <x v="0"/>
    <s v="New York City"/>
    <s v="Arabica"/>
    <x v="0"/>
    <x v="3"/>
    <n v="3.375"/>
    <n v="6.75"/>
    <n v="0.30374999999999996"/>
    <x v="0"/>
  </r>
  <r>
    <s v="ATY-28980-884"/>
    <x v="117"/>
    <x v="2"/>
    <x v="2"/>
    <s v="50705-17295-NK"/>
    <x v="29"/>
    <x v="5"/>
    <x v="668"/>
    <s v="caleixok5@globo.com"/>
    <x v="0"/>
    <s v="Colorado Springs"/>
    <s v="Arabica"/>
    <x v="1"/>
    <x v="3"/>
    <n v="3.8849999999999998"/>
    <n v="23.31"/>
    <n v="0.34964999999999996"/>
    <x v="2"/>
  </r>
  <r>
    <s v="SWP-88281-918"/>
    <x v="543"/>
    <x v="3"/>
    <x v="4"/>
    <s v="77657-61366-FY"/>
    <x v="26"/>
    <x v="4"/>
    <x v="669"/>
    <s v="Not Available"/>
    <x v="0"/>
    <s v="Long Beach"/>
    <s v="Liberica"/>
    <x v="1"/>
    <x v="2"/>
    <n v="36.454999999999998"/>
    <n v="145.82"/>
    <n v="4.7391499999999995"/>
    <x v="2"/>
  </r>
  <r>
    <s v="VCE-56531-986"/>
    <x v="544"/>
    <x v="5"/>
    <x v="6"/>
    <s v="57192-13428-PL"/>
    <x v="8"/>
    <x v="1"/>
    <x v="670"/>
    <s v="rtomkowiczk7@bravesites.com"/>
    <x v="1"/>
    <s v="Lusk"/>
    <s v="Robusta"/>
    <x v="0"/>
    <x v="1"/>
    <n v="5.97"/>
    <n v="29.849999999999998"/>
    <n v="0.35819999999999996"/>
    <x v="0"/>
  </r>
  <r>
    <s v="FVV-75700-005"/>
    <x v="545"/>
    <x v="2"/>
    <x v="11"/>
    <s v="24891-77957-LU"/>
    <x v="6"/>
    <x v="3"/>
    <x v="671"/>
    <s v="rhuscroftk8@jimdo.com"/>
    <x v="0"/>
    <s v="Reno"/>
    <s v="Excelsa"/>
    <x v="2"/>
    <x v="1"/>
    <n v="7.29"/>
    <n v="21.87"/>
    <n v="0.80190000000000006"/>
    <x v="0"/>
  </r>
  <r>
    <s v="CFZ-53492-600"/>
    <x v="546"/>
    <x v="3"/>
    <x v="6"/>
    <s v="64896-18468-BT"/>
    <x v="21"/>
    <x v="2"/>
    <x v="672"/>
    <s v="sscurrerk9@flavors.me"/>
    <x v="2"/>
    <s v="Upton"/>
    <s v="Liberica"/>
    <x v="0"/>
    <x v="3"/>
    <n v="4.3650000000000002"/>
    <n v="4.3650000000000002"/>
    <n v="0.56745000000000001"/>
    <x v="2"/>
  </r>
  <r>
    <s v="LDK-71031-121"/>
    <x v="420"/>
    <x v="0"/>
    <x v="4"/>
    <s v="84761-40784-SV"/>
    <x v="26"/>
    <x v="2"/>
    <x v="673"/>
    <s v="arudramka@prnewswire.com"/>
    <x v="0"/>
    <s v="Las Vegas"/>
    <s v="Liberica"/>
    <x v="1"/>
    <x v="2"/>
    <n v="36.454999999999998"/>
    <n v="36.454999999999998"/>
    <n v="4.7391499999999995"/>
    <x v="2"/>
  </r>
  <r>
    <s v="EBA-82404-343"/>
    <x v="547"/>
    <x v="5"/>
    <x v="4"/>
    <s v="20236-42322-CM"/>
    <x v="12"/>
    <x v="4"/>
    <x v="674"/>
    <s v="Not Available"/>
    <x v="0"/>
    <s v="Wilmington"/>
    <s v="Liberica"/>
    <x v="2"/>
    <x v="3"/>
    <n v="3.8849999999999998"/>
    <n v="15.54"/>
    <n v="0.50505"/>
    <x v="0"/>
  </r>
  <r>
    <s v="USA-42811-560"/>
    <x v="548"/>
    <x v="3"/>
    <x v="8"/>
    <s v="49671-11547-WG"/>
    <x v="46"/>
    <x v="0"/>
    <x v="675"/>
    <s v="jmahakc@cyberchimps.com"/>
    <x v="0"/>
    <s v="Reno"/>
    <s v="Excelsa"/>
    <x v="1"/>
    <x v="3"/>
    <n v="4.4550000000000001"/>
    <n v="8.91"/>
    <n v="0.49004999999999999"/>
    <x v="2"/>
  </r>
  <r>
    <s v="SNL-83703-516"/>
    <x v="549"/>
    <x v="5"/>
    <x v="4"/>
    <s v="57976-33535-WK"/>
    <x v="43"/>
    <x v="3"/>
    <x v="676"/>
    <s v="gclemonkd@networksolutions.com"/>
    <x v="0"/>
    <s v="Tuscaloosa"/>
    <s v="Liberica"/>
    <x v="0"/>
    <x v="2"/>
    <n v="33.464999999999996"/>
    <n v="100.39499999999998"/>
    <n v="4.3504499999999995"/>
    <x v="0"/>
  </r>
  <r>
    <s v="SUZ-83036-175"/>
    <x v="550"/>
    <x v="5"/>
    <x v="3"/>
    <s v="55915-19477-MK"/>
    <x v="25"/>
    <x v="1"/>
    <x v="677"/>
    <s v="Not Available"/>
    <x v="0"/>
    <s v="Garden Grove"/>
    <s v="Robusta"/>
    <x v="2"/>
    <x v="3"/>
    <n v="2.6849999999999996"/>
    <n v="13.424999999999997"/>
    <n v="0.16109999999999997"/>
    <x v="2"/>
  </r>
  <r>
    <s v="RGM-01187-513"/>
    <x v="551"/>
    <x v="2"/>
    <x v="2"/>
    <s v="28121-11641-UA"/>
    <x v="15"/>
    <x v="5"/>
    <x v="678"/>
    <s v="bpollinskf@shinystat.com"/>
    <x v="0"/>
    <s v="Shawnee Mission"/>
    <s v="Excelsa"/>
    <x v="2"/>
    <x v="3"/>
    <n v="3.645"/>
    <n v="21.87"/>
    <n v="0.40095000000000003"/>
    <x v="2"/>
  </r>
  <r>
    <s v="CZG-01299-952"/>
    <x v="552"/>
    <x v="5"/>
    <x v="10"/>
    <s v="09540-70637-EV"/>
    <x v="5"/>
    <x v="0"/>
    <x v="679"/>
    <s v="jtoyekg@pinterest.com"/>
    <x v="1"/>
    <s v="Ballivor"/>
    <s v="Liberica"/>
    <x v="2"/>
    <x v="0"/>
    <n v="12.95"/>
    <n v="25.9"/>
    <n v="1.6835"/>
    <x v="0"/>
  </r>
  <r>
    <s v="KLD-88731-484"/>
    <x v="553"/>
    <x v="1"/>
    <x v="0"/>
    <s v="17775-77072-PP"/>
    <x v="17"/>
    <x v="1"/>
    <x v="680"/>
    <s v="clinskillkh@sphinn.com"/>
    <x v="0"/>
    <s v="Cincinnati"/>
    <s v="Arabica"/>
    <x v="0"/>
    <x v="0"/>
    <n v="11.25"/>
    <n v="56.25"/>
    <n v="1.0125"/>
    <x v="2"/>
  </r>
  <r>
    <s v="BQK-38412-229"/>
    <x v="554"/>
    <x v="2"/>
    <x v="9"/>
    <s v="90392-73338-BC"/>
    <x v="40"/>
    <x v="3"/>
    <x v="681"/>
    <s v="nvigrasski@ezinearticles.com"/>
    <x v="2"/>
    <s v="Whitwell"/>
    <s v="Robusta"/>
    <x v="1"/>
    <x v="3"/>
    <n v="3.5849999999999995"/>
    <n v="10.754999999999999"/>
    <n v="0.21509999999999996"/>
    <x v="2"/>
  </r>
  <r>
    <s v="TCX-76953-071"/>
    <x v="555"/>
    <x v="1"/>
    <x v="3"/>
    <s v="94091-86957-HX"/>
    <x v="15"/>
    <x v="1"/>
    <x v="636"/>
    <s v="jdymokeje@prnewswire.com"/>
    <x v="1"/>
    <s v="Beaumont"/>
    <s v="Excelsa"/>
    <x v="2"/>
    <x v="3"/>
    <n v="3.645"/>
    <n v="18.225000000000001"/>
    <n v="0.40095000000000003"/>
    <x v="1"/>
  </r>
  <r>
    <s v="LIN-88046-551"/>
    <x v="150"/>
    <x v="1"/>
    <x v="6"/>
    <s v="10725-45724-CO"/>
    <x v="35"/>
    <x v="4"/>
    <x v="682"/>
    <s v="kcragellkk@google.com"/>
    <x v="1"/>
    <s v="Dungarvan"/>
    <s v="Robusta"/>
    <x v="1"/>
    <x v="1"/>
    <n v="7.169999999999999"/>
    <n v="28.679999999999996"/>
    <n v="0.43019999999999992"/>
    <x v="2"/>
  </r>
  <r>
    <s v="PMV-54491-220"/>
    <x v="556"/>
    <x v="0"/>
    <x v="8"/>
    <s v="87242-18006-IR"/>
    <x v="21"/>
    <x v="0"/>
    <x v="683"/>
    <s v="libertkl@huffingtonpost.com"/>
    <x v="0"/>
    <s v="Sunnyvale"/>
    <s v="Liberica"/>
    <x v="0"/>
    <x v="3"/>
    <n v="4.3650000000000002"/>
    <n v="8.73"/>
    <n v="0.56745000000000001"/>
    <x v="2"/>
  </r>
  <r>
    <s v="SKA-73676-005"/>
    <x v="327"/>
    <x v="0"/>
    <x v="7"/>
    <s v="36572-91896-PP"/>
    <x v="24"/>
    <x v="4"/>
    <x v="684"/>
    <s v="rlidgeykm@vimeo.com"/>
    <x v="0"/>
    <s v="Memphis"/>
    <s v="Liberica"/>
    <x v="0"/>
    <x v="0"/>
    <n v="14.55"/>
    <n v="58.2"/>
    <n v="1.8915000000000002"/>
    <x v="2"/>
  </r>
  <r>
    <s v="TKH-62197-239"/>
    <x v="557"/>
    <x v="0"/>
    <x v="2"/>
    <s v="25181-97933-UX"/>
    <x v="20"/>
    <x v="3"/>
    <x v="685"/>
    <s v="tcastagnekn@wikia.com"/>
    <x v="0"/>
    <s v="Orlando"/>
    <s v="Arabica"/>
    <x v="2"/>
    <x v="1"/>
    <n v="5.97"/>
    <n v="17.91"/>
    <n v="0.5373"/>
    <x v="2"/>
  </r>
  <r>
    <s v="YXF-57218-272"/>
    <x v="333"/>
    <x v="2"/>
    <x v="6"/>
    <s v="55374-03175-IA"/>
    <x v="36"/>
    <x v="5"/>
    <x v="686"/>
    <s v="Not Available"/>
    <x v="0"/>
    <s v="Detroit"/>
    <s v="Robusta"/>
    <x v="0"/>
    <x v="3"/>
    <n v="2.9849999999999999"/>
    <n v="17.91"/>
    <n v="0.17909999999999998"/>
    <x v="0"/>
  </r>
  <r>
    <s v="PKJ-30083-501"/>
    <x v="558"/>
    <x v="3"/>
    <x v="9"/>
    <s v="76948-43532-JS"/>
    <x v="6"/>
    <x v="0"/>
    <x v="687"/>
    <s v="jhaldenkp@comcast.net"/>
    <x v="1"/>
    <s v="Clones"/>
    <s v="Excelsa"/>
    <x v="2"/>
    <x v="1"/>
    <n v="7.29"/>
    <n v="14.58"/>
    <n v="0.80190000000000006"/>
    <x v="2"/>
  </r>
  <r>
    <s v="WTT-91832-645"/>
    <x v="559"/>
    <x v="0"/>
    <x v="7"/>
    <s v="24344-88599-PP"/>
    <x v="17"/>
    <x v="3"/>
    <x v="688"/>
    <s v="holliffkq@sciencedirect.com"/>
    <x v="1"/>
    <s v="Stradbally"/>
    <s v="Arabica"/>
    <x v="0"/>
    <x v="0"/>
    <n v="11.25"/>
    <n v="33.75"/>
    <n v="1.0125"/>
    <x v="2"/>
  </r>
  <r>
    <s v="TRZ-94735-865"/>
    <x v="310"/>
    <x v="5"/>
    <x v="10"/>
    <s v="54462-58311-YF"/>
    <x v="22"/>
    <x v="4"/>
    <x v="689"/>
    <s v="tquadrikr@opensource.org"/>
    <x v="1"/>
    <s v="Ballina"/>
    <s v="Liberica"/>
    <x v="0"/>
    <x v="1"/>
    <n v="8.73"/>
    <n v="34.92"/>
    <n v="1.1349"/>
    <x v="0"/>
  </r>
  <r>
    <s v="UDB-09651-780"/>
    <x v="560"/>
    <x v="3"/>
    <x v="3"/>
    <s v="90767-92589-LV"/>
    <x v="6"/>
    <x v="0"/>
    <x v="690"/>
    <s v="feshmadeks@umn.edu"/>
    <x v="0"/>
    <s v="Richmond"/>
    <s v="Excelsa"/>
    <x v="2"/>
    <x v="1"/>
    <n v="7.29"/>
    <n v="14.58"/>
    <n v="0.80190000000000006"/>
    <x v="2"/>
  </r>
  <r>
    <s v="EHJ-82097-549"/>
    <x v="561"/>
    <x v="1"/>
    <x v="4"/>
    <s v="27517-43747-YD"/>
    <x v="25"/>
    <x v="0"/>
    <x v="691"/>
    <s v="moilierkt@paginegialle.it"/>
    <x v="1"/>
    <s v="Glasnevin"/>
    <s v="Robusta"/>
    <x v="2"/>
    <x v="3"/>
    <n v="2.6849999999999996"/>
    <n v="5.3699999999999992"/>
    <n v="0.16109999999999997"/>
    <x v="0"/>
  </r>
  <r>
    <s v="ZFR-79447-696"/>
    <x v="562"/>
    <x v="3"/>
    <x v="6"/>
    <s v="77828-66867-KH"/>
    <x v="8"/>
    <x v="2"/>
    <x v="692"/>
    <s v="Not Available"/>
    <x v="0"/>
    <s v="Fort Worth"/>
    <s v="Robusta"/>
    <x v="0"/>
    <x v="1"/>
    <n v="5.97"/>
    <n v="5.97"/>
    <n v="0.35819999999999996"/>
    <x v="0"/>
  </r>
  <r>
    <s v="NUU-03893-975"/>
    <x v="563"/>
    <x v="2"/>
    <x v="4"/>
    <s v="41054-59693-XE"/>
    <x v="23"/>
    <x v="0"/>
    <x v="693"/>
    <s v="vshoebothamkv@redcross.org"/>
    <x v="0"/>
    <s v="Brooklyn"/>
    <s v="Liberica"/>
    <x v="1"/>
    <x v="1"/>
    <n v="9.51"/>
    <n v="19.02"/>
    <n v="1.2363"/>
    <x v="2"/>
  </r>
  <r>
    <s v="GVG-59542-307"/>
    <x v="564"/>
    <x v="5"/>
    <x v="2"/>
    <s v="26314-66792-VP"/>
    <x v="3"/>
    <x v="0"/>
    <x v="694"/>
    <s v="bsterkekw@biblegateway.com"/>
    <x v="0"/>
    <s v="Fort Worth"/>
    <s v="Excelsa"/>
    <x v="0"/>
    <x v="0"/>
    <n v="13.75"/>
    <n v="27.5"/>
    <n v="1.5125"/>
    <x v="0"/>
  </r>
  <r>
    <s v="YLY-35287-172"/>
    <x v="565"/>
    <x v="3"/>
    <x v="5"/>
    <s v="69410-04668-MA"/>
    <x v="20"/>
    <x v="1"/>
    <x v="695"/>
    <s v="scaponkx@craigslist.org"/>
    <x v="0"/>
    <s v="Phoenix"/>
    <s v="Arabica"/>
    <x v="2"/>
    <x v="1"/>
    <n v="5.97"/>
    <n v="29.849999999999998"/>
    <n v="0.5373"/>
    <x v="2"/>
  </r>
  <r>
    <s v="DCI-96254-548"/>
    <x v="566"/>
    <x v="5"/>
    <x v="1"/>
    <s v="94091-86957-HX"/>
    <x v="16"/>
    <x v="5"/>
    <x v="636"/>
    <s v="jdymokeje@prnewswire.com"/>
    <x v="1"/>
    <s v="Beaumont"/>
    <s v="Arabica"/>
    <x v="2"/>
    <x v="3"/>
    <n v="2.9849999999999999"/>
    <n v="17.91"/>
    <n v="0.26865"/>
    <x v="1"/>
  </r>
  <r>
    <s v="KHZ-26264-253"/>
    <x v="160"/>
    <x v="5"/>
    <x v="2"/>
    <s v="24972-55878-KX"/>
    <x v="7"/>
    <x v="5"/>
    <x v="696"/>
    <s v="fconstancekz@ifeng.com"/>
    <x v="0"/>
    <s v="Dallas"/>
    <s v="Liberica"/>
    <x v="1"/>
    <x v="3"/>
    <n v="4.7549999999999999"/>
    <n v="28.53"/>
    <n v="0.61814999999999998"/>
    <x v="2"/>
  </r>
  <r>
    <s v="AAQ-13644-699"/>
    <x v="567"/>
    <x v="2"/>
    <x v="1"/>
    <s v="46296-42617-OQ"/>
    <x v="39"/>
    <x v="4"/>
    <x v="697"/>
    <s v="fsulmanl0@washington.edu"/>
    <x v="0"/>
    <s v="Asheville"/>
    <s v="Robusta"/>
    <x v="2"/>
    <x v="0"/>
    <n v="8.9499999999999993"/>
    <n v="35.799999999999997"/>
    <n v="0.53699999999999992"/>
    <x v="0"/>
  </r>
  <r>
    <s v="LWL-68108-794"/>
    <x v="568"/>
    <x v="5"/>
    <x v="5"/>
    <s v="44494-89923-UW"/>
    <x v="20"/>
    <x v="3"/>
    <x v="698"/>
    <s v="dhollymanl1@ibm.com"/>
    <x v="0"/>
    <s v="Billings"/>
    <s v="Arabica"/>
    <x v="2"/>
    <x v="1"/>
    <n v="5.97"/>
    <n v="17.91"/>
    <n v="0.5373"/>
    <x v="0"/>
  </r>
  <r>
    <s v="JQT-14347-517"/>
    <x v="569"/>
    <x v="2"/>
    <x v="2"/>
    <s v="11621-09964-ID"/>
    <x v="39"/>
    <x v="2"/>
    <x v="699"/>
    <s v="lnardonil2@hao123.com"/>
    <x v="0"/>
    <s v="Saint Louis"/>
    <s v="Robusta"/>
    <x v="2"/>
    <x v="0"/>
    <n v="8.9499999999999993"/>
    <n v="8.9499999999999993"/>
    <n v="0.53699999999999992"/>
    <x v="2"/>
  </r>
  <r>
    <s v="BMM-86471-923"/>
    <x v="570"/>
    <x v="0"/>
    <x v="7"/>
    <s v="76319-80715-II"/>
    <x v="27"/>
    <x v="2"/>
    <x v="700"/>
    <s v="dyarhaml3@moonfruit.com"/>
    <x v="0"/>
    <s v="Independence"/>
    <s v="Liberica"/>
    <x v="2"/>
    <x v="2"/>
    <n v="29.784999999999997"/>
    <n v="29.784999999999997"/>
    <n v="3.8720499999999998"/>
    <x v="0"/>
  </r>
  <r>
    <s v="IXU-67272-326"/>
    <x v="571"/>
    <x v="0"/>
    <x v="9"/>
    <s v="91654-79216-IC"/>
    <x v="38"/>
    <x v="1"/>
    <x v="701"/>
    <s v="aferreal4@wikia.com"/>
    <x v="0"/>
    <s v="Greensboro"/>
    <s v="Excelsa"/>
    <x v="1"/>
    <x v="1"/>
    <n v="8.91"/>
    <n v="44.55"/>
    <n v="0.98009999999999997"/>
    <x v="2"/>
  </r>
  <r>
    <s v="ITE-28312-615"/>
    <x v="139"/>
    <x v="2"/>
    <x v="0"/>
    <s v="56450-21890-HK"/>
    <x v="33"/>
    <x v="5"/>
    <x v="702"/>
    <s v="ckendrickl5@webnode.com"/>
    <x v="0"/>
    <s v="Monroe"/>
    <s v="Excelsa"/>
    <x v="1"/>
    <x v="0"/>
    <n v="14.85"/>
    <n v="89.1"/>
    <n v="1.6335"/>
    <x v="0"/>
  </r>
  <r>
    <s v="ZHQ-30471-635"/>
    <x v="303"/>
    <x v="3"/>
    <x v="8"/>
    <s v="40600-58915-WZ"/>
    <x v="22"/>
    <x v="1"/>
    <x v="703"/>
    <s v="sdanilchikl6@mit.edu"/>
    <x v="2"/>
    <s v="Halton"/>
    <s v="Liberica"/>
    <x v="0"/>
    <x v="1"/>
    <n v="8.73"/>
    <n v="43.650000000000006"/>
    <n v="1.1349"/>
    <x v="2"/>
  </r>
  <r>
    <s v="LTP-31133-134"/>
    <x v="572"/>
    <x v="1"/>
    <x v="4"/>
    <s v="66527-94478-PB"/>
    <x v="42"/>
    <x v="3"/>
    <x v="704"/>
    <s v="Not Available"/>
    <x v="0"/>
    <s v="Fort Worth"/>
    <s v="Arabica"/>
    <x v="1"/>
    <x v="1"/>
    <n v="7.77"/>
    <n v="23.31"/>
    <n v="0.69929999999999992"/>
    <x v="2"/>
  </r>
  <r>
    <s v="ZVQ-26122-859"/>
    <x v="573"/>
    <x v="0"/>
    <x v="11"/>
    <s v="77154-45038-IH"/>
    <x v="44"/>
    <x v="5"/>
    <x v="705"/>
    <s v="bfolomkinl8@yolasite.com"/>
    <x v="0"/>
    <s v="Fargo"/>
    <s v="Arabica"/>
    <x v="1"/>
    <x v="2"/>
    <n v="29.784999999999997"/>
    <n v="178.70999999999998"/>
    <n v="2.6806499999999995"/>
    <x v="0"/>
  </r>
  <r>
    <s v="MIU-01481-194"/>
    <x v="574"/>
    <x v="6"/>
    <x v="2"/>
    <s v="08439-55669-AI"/>
    <x v="0"/>
    <x v="5"/>
    <x v="706"/>
    <s v="rpursglovel9@biblegateway.com"/>
    <x v="0"/>
    <s v="Garland"/>
    <s v="Robusta"/>
    <x v="0"/>
    <x v="0"/>
    <n v="9.9499999999999993"/>
    <n v="59.699999999999996"/>
    <n v="0.59699999999999998"/>
    <x v="0"/>
  </r>
  <r>
    <s v="MIU-01481-194"/>
    <x v="574"/>
    <x v="6"/>
    <x v="2"/>
    <s v="08439-55669-AI"/>
    <x v="42"/>
    <x v="0"/>
    <x v="706"/>
    <s v="rpursglovel9@biblegateway.com"/>
    <x v="0"/>
    <s v="Garland"/>
    <s v="Arabica"/>
    <x v="1"/>
    <x v="1"/>
    <n v="7.77"/>
    <n v="15.54"/>
    <n v="0.69929999999999992"/>
    <x v="1"/>
  </r>
  <r>
    <s v="UEA-72681-629"/>
    <x v="455"/>
    <x v="2"/>
    <x v="6"/>
    <s v="24972-55878-KX"/>
    <x v="44"/>
    <x v="3"/>
    <x v="696"/>
    <s v="fconstancekz@ifeng.com"/>
    <x v="0"/>
    <s v="Dallas"/>
    <s v="Arabica"/>
    <x v="1"/>
    <x v="2"/>
    <n v="29.784999999999997"/>
    <n v="89.35499999999999"/>
    <n v="2.6806499999999995"/>
    <x v="1"/>
  </r>
  <r>
    <s v="CVE-15042-481"/>
    <x v="575"/>
    <x v="4"/>
    <x v="4"/>
    <s v="24972-55878-KX"/>
    <x v="41"/>
    <x v="0"/>
    <x v="696"/>
    <s v="fconstancekz@ifeng.com"/>
    <x v="0"/>
    <s v="Dallas"/>
    <s v="Robusta"/>
    <x v="1"/>
    <x v="0"/>
    <n v="11.95"/>
    <n v="23.9"/>
    <n v="0.71699999999999997"/>
    <x v="1"/>
  </r>
  <r>
    <s v="EJA-79176-833"/>
    <x v="576"/>
    <x v="6"/>
    <x v="6"/>
    <s v="91509-62250-GN"/>
    <x v="13"/>
    <x v="5"/>
    <x v="707"/>
    <s v="deburahld@google.co.jp"/>
    <x v="2"/>
    <s v="Birmingham"/>
    <s v="Robusta"/>
    <x v="0"/>
    <x v="2"/>
    <n v="22.884999999999998"/>
    <n v="137.31"/>
    <n v="1.3730999999999998"/>
    <x v="2"/>
  </r>
  <r>
    <s v="AHQ-40440-522"/>
    <x v="577"/>
    <x v="2"/>
    <x v="0"/>
    <s v="83833-46106-ZC"/>
    <x v="9"/>
    <x v="2"/>
    <x v="708"/>
    <s v="mbrimilcombele@cnn.com"/>
    <x v="0"/>
    <s v="Springfield"/>
    <s v="Arabica"/>
    <x v="2"/>
    <x v="0"/>
    <n v="9.9499999999999993"/>
    <n v="9.9499999999999993"/>
    <n v="0.89549999999999985"/>
    <x v="2"/>
  </r>
  <r>
    <s v="TID-21626-411"/>
    <x v="578"/>
    <x v="0"/>
    <x v="4"/>
    <s v="19383-33606-PW"/>
    <x v="35"/>
    <x v="3"/>
    <x v="709"/>
    <s v="sbollamlf@list-manage.com"/>
    <x v="0"/>
    <s v="Littleton"/>
    <s v="Robusta"/>
    <x v="1"/>
    <x v="1"/>
    <n v="7.169999999999999"/>
    <n v="21.509999999999998"/>
    <n v="0.43019999999999992"/>
    <x v="2"/>
  </r>
  <r>
    <s v="RSR-96390-187"/>
    <x v="579"/>
    <x v="1"/>
    <x v="0"/>
    <s v="67052-76184-CB"/>
    <x v="3"/>
    <x v="5"/>
    <x v="710"/>
    <s v="Not Available"/>
    <x v="0"/>
    <s v="Baltimore"/>
    <s v="Excelsa"/>
    <x v="0"/>
    <x v="0"/>
    <n v="13.75"/>
    <n v="82.5"/>
    <n v="1.5125"/>
    <x v="2"/>
  </r>
  <r>
    <s v="BZE-96093-118"/>
    <x v="91"/>
    <x v="5"/>
    <x v="7"/>
    <s v="43452-18035-DH"/>
    <x v="21"/>
    <x v="0"/>
    <x v="711"/>
    <s v="afilipczaklh@ning.com"/>
    <x v="1"/>
    <s v="Moycullen"/>
    <s v="Liberica"/>
    <x v="0"/>
    <x v="3"/>
    <n v="4.3650000000000002"/>
    <n v="8.73"/>
    <n v="0.56745000000000001"/>
    <x v="2"/>
  </r>
  <r>
    <s v="LOU-41819-242"/>
    <x v="272"/>
    <x v="0"/>
    <x v="2"/>
    <s v="88060-50676-MV"/>
    <x v="0"/>
    <x v="0"/>
    <x v="712"/>
    <s v="Not Available"/>
    <x v="0"/>
    <s v="Fort Lauderdale"/>
    <s v="Robusta"/>
    <x v="0"/>
    <x v="0"/>
    <n v="9.9499999999999993"/>
    <n v="19.899999999999999"/>
    <n v="0.59699999999999998"/>
    <x v="0"/>
  </r>
  <r>
    <s v="FND-99527-640"/>
    <x v="65"/>
    <x v="3"/>
    <x v="2"/>
    <s v="89574-96203-EP"/>
    <x v="38"/>
    <x v="0"/>
    <x v="713"/>
    <s v="relnaughlj@comsenz.com"/>
    <x v="0"/>
    <s v="San Diego"/>
    <s v="Excelsa"/>
    <x v="1"/>
    <x v="1"/>
    <n v="8.91"/>
    <n v="17.82"/>
    <n v="0.98009999999999997"/>
    <x v="0"/>
  </r>
  <r>
    <s v="ASG-27179-958"/>
    <x v="580"/>
    <x v="2"/>
    <x v="9"/>
    <s v="12607-75113-UV"/>
    <x v="19"/>
    <x v="3"/>
    <x v="714"/>
    <s v="jdeehanlk@about.me"/>
    <x v="0"/>
    <s v="Dallas"/>
    <s v="Arabica"/>
    <x v="0"/>
    <x v="1"/>
    <n v="6.75"/>
    <n v="20.25"/>
    <n v="0.60749999999999993"/>
    <x v="2"/>
  </r>
  <r>
    <s v="YKX-23510-272"/>
    <x v="581"/>
    <x v="6"/>
    <x v="6"/>
    <s v="56991-05510-PR"/>
    <x v="44"/>
    <x v="0"/>
    <x v="715"/>
    <s v="jedenll@e-recht24.de"/>
    <x v="0"/>
    <s v="Joliet"/>
    <s v="Arabica"/>
    <x v="1"/>
    <x v="2"/>
    <n v="29.784999999999997"/>
    <n v="59.569999999999993"/>
    <n v="2.6806499999999995"/>
    <x v="2"/>
  </r>
  <r>
    <s v="FSA-98650-921"/>
    <x v="489"/>
    <x v="2"/>
    <x v="10"/>
    <s v="01841-48191-NL"/>
    <x v="23"/>
    <x v="0"/>
    <x v="716"/>
    <s v="cjewsterlu@moonfruit.com"/>
    <x v="0"/>
    <s v="Dayton"/>
    <s v="Liberica"/>
    <x v="1"/>
    <x v="1"/>
    <n v="9.51"/>
    <n v="19.02"/>
    <n v="1.2363"/>
    <x v="0"/>
  </r>
  <r>
    <s v="ZUR-55774-294"/>
    <x v="234"/>
    <x v="1"/>
    <x v="1"/>
    <s v="33269-10023-CO"/>
    <x v="5"/>
    <x v="5"/>
    <x v="717"/>
    <s v="usoutherdenln@hao123.com"/>
    <x v="0"/>
    <s v="Clearwater"/>
    <s v="Liberica"/>
    <x v="2"/>
    <x v="0"/>
    <n v="12.95"/>
    <n v="77.699999999999989"/>
    <n v="1.6835"/>
    <x v="0"/>
  </r>
  <r>
    <s v="FUO-99821-974"/>
    <x v="175"/>
    <x v="4"/>
    <x v="10"/>
    <s v="31245-81098-PJ"/>
    <x v="3"/>
    <x v="3"/>
    <x v="718"/>
    <s v="Not Available"/>
    <x v="0"/>
    <s v="Minneapolis"/>
    <s v="Excelsa"/>
    <x v="0"/>
    <x v="0"/>
    <n v="13.75"/>
    <n v="41.25"/>
    <n v="1.5125"/>
    <x v="2"/>
  </r>
  <r>
    <s v="YVH-19865-819"/>
    <x v="582"/>
    <x v="4"/>
    <x v="11"/>
    <s v="08946-56610-IH"/>
    <x v="26"/>
    <x v="4"/>
    <x v="719"/>
    <s v="lburtenshawlp@shinystat.com"/>
    <x v="0"/>
    <s v="Lawrenceville"/>
    <s v="Liberica"/>
    <x v="1"/>
    <x v="2"/>
    <n v="36.454999999999998"/>
    <n v="145.82"/>
    <n v="4.7391499999999995"/>
    <x v="2"/>
  </r>
  <r>
    <s v="NNF-47422-501"/>
    <x v="583"/>
    <x v="4"/>
    <x v="6"/>
    <s v="20260-32948-EB"/>
    <x v="46"/>
    <x v="5"/>
    <x v="720"/>
    <s v="agregorattilq@vistaprint.com"/>
    <x v="1"/>
    <s v="Malahide"/>
    <s v="Excelsa"/>
    <x v="1"/>
    <x v="3"/>
    <n v="4.4550000000000001"/>
    <n v="26.73"/>
    <n v="0.49004999999999999"/>
    <x v="2"/>
  </r>
  <r>
    <s v="RJI-71409-490"/>
    <x v="548"/>
    <x v="3"/>
    <x v="8"/>
    <s v="31613-41626-KX"/>
    <x v="22"/>
    <x v="1"/>
    <x v="721"/>
    <s v="ccrosterlr@gov.uk"/>
    <x v="0"/>
    <s v="Tampa"/>
    <s v="Liberica"/>
    <x v="0"/>
    <x v="1"/>
    <n v="8.73"/>
    <n v="43.650000000000006"/>
    <n v="1.1349"/>
    <x v="0"/>
  </r>
  <r>
    <s v="UZL-46108-213"/>
    <x v="584"/>
    <x v="0"/>
    <x v="11"/>
    <s v="75961-20170-RD"/>
    <x v="32"/>
    <x v="0"/>
    <x v="722"/>
    <s v="gwhiteheadls@hp.com"/>
    <x v="0"/>
    <s v="Nashville"/>
    <s v="Liberica"/>
    <x v="1"/>
    <x v="0"/>
    <n v="15.85"/>
    <n v="31.7"/>
    <n v="2.0605000000000002"/>
    <x v="2"/>
  </r>
  <r>
    <s v="AOX-44467-109"/>
    <x v="64"/>
    <x v="5"/>
    <x v="1"/>
    <s v="72524-06410-KD"/>
    <x v="30"/>
    <x v="2"/>
    <x v="723"/>
    <s v="hjodrellelt@samsung.com"/>
    <x v="0"/>
    <s v="Miami"/>
    <s v="Arabica"/>
    <x v="2"/>
    <x v="2"/>
    <n v="22.884999999999998"/>
    <n v="22.884999999999998"/>
    <n v="2.0596499999999995"/>
    <x v="2"/>
  </r>
  <r>
    <s v="TZD-67261-174"/>
    <x v="585"/>
    <x v="0"/>
    <x v="10"/>
    <s v="01841-48191-NL"/>
    <x v="47"/>
    <x v="2"/>
    <x v="716"/>
    <s v="cjewsterlu@moonfruit.com"/>
    <x v="0"/>
    <s v="Dayton"/>
    <s v="Excelsa"/>
    <x v="2"/>
    <x v="2"/>
    <n v="27.945"/>
    <n v="27.945"/>
    <n v="3.07395"/>
    <x v="0"/>
  </r>
  <r>
    <s v="TBU-64277-625"/>
    <x v="32"/>
    <x v="3"/>
    <x v="8"/>
    <s v="98918-34330-GY"/>
    <x v="3"/>
    <x v="5"/>
    <x v="724"/>
    <s v="Not Available"/>
    <x v="0"/>
    <s v="Chicago"/>
    <s v="Excelsa"/>
    <x v="0"/>
    <x v="0"/>
    <n v="13.75"/>
    <n v="82.5"/>
    <n v="1.5125"/>
    <x v="0"/>
  </r>
  <r>
    <s v="TYP-85767-944"/>
    <x v="586"/>
    <x v="2"/>
    <x v="2"/>
    <s v="51497-50894-WU"/>
    <x v="13"/>
    <x v="0"/>
    <x v="725"/>
    <s v="knottramlw@odnoklassniki.ru"/>
    <x v="1"/>
    <s v="Arklow"/>
    <s v="Robusta"/>
    <x v="0"/>
    <x v="2"/>
    <n v="22.884999999999998"/>
    <n v="45.769999999999996"/>
    <n v="1.3730999999999998"/>
    <x v="0"/>
  </r>
  <r>
    <s v="GTT-73214-334"/>
    <x v="535"/>
    <x v="6"/>
    <x v="4"/>
    <s v="98636-90072-YE"/>
    <x v="2"/>
    <x v="5"/>
    <x v="726"/>
    <s v="nbuneylx@jugem.jp"/>
    <x v="0"/>
    <s v="Richmond"/>
    <s v="Arabica"/>
    <x v="1"/>
    <x v="0"/>
    <n v="12.95"/>
    <n v="77.699999999999989"/>
    <n v="1.1655"/>
    <x v="2"/>
  </r>
  <r>
    <s v="WAI-89905-069"/>
    <x v="587"/>
    <x v="3"/>
    <x v="10"/>
    <s v="47011-57815-HJ"/>
    <x v="42"/>
    <x v="3"/>
    <x v="727"/>
    <s v="smcshealy@photobucket.com"/>
    <x v="0"/>
    <s v="Olympia"/>
    <s v="Arabica"/>
    <x v="1"/>
    <x v="1"/>
    <n v="7.77"/>
    <n v="23.31"/>
    <n v="0.69929999999999992"/>
    <x v="2"/>
  </r>
  <r>
    <s v="OJL-96844-459"/>
    <x v="393"/>
    <x v="6"/>
    <x v="5"/>
    <s v="61253-98356-VD"/>
    <x v="7"/>
    <x v="1"/>
    <x v="728"/>
    <s v="khuddartlz@about.com"/>
    <x v="0"/>
    <s v="Arlington"/>
    <s v="Liberica"/>
    <x v="1"/>
    <x v="3"/>
    <n v="4.7549999999999999"/>
    <n v="23.774999999999999"/>
    <n v="0.61814999999999998"/>
    <x v="0"/>
  </r>
  <r>
    <s v="VGI-33205-360"/>
    <x v="588"/>
    <x v="0"/>
    <x v="6"/>
    <s v="96762-10814-DA"/>
    <x v="22"/>
    <x v="5"/>
    <x v="729"/>
    <s v="jgippesm0@cloudflare.com"/>
    <x v="2"/>
    <s v="Twyford"/>
    <s v="Liberica"/>
    <x v="0"/>
    <x v="1"/>
    <n v="8.73"/>
    <n v="52.38"/>
    <n v="1.1349"/>
    <x v="0"/>
  </r>
  <r>
    <s v="PCA-14081-576"/>
    <x v="15"/>
    <x v="0"/>
    <x v="1"/>
    <s v="63112-10870-LC"/>
    <x v="40"/>
    <x v="1"/>
    <x v="730"/>
    <s v="lwhittleseem1@e-recht24.de"/>
    <x v="0"/>
    <s v="Roanoke"/>
    <s v="Robusta"/>
    <x v="1"/>
    <x v="3"/>
    <n v="3.5849999999999995"/>
    <n v="17.924999999999997"/>
    <n v="0.21509999999999996"/>
    <x v="2"/>
  </r>
  <r>
    <s v="SCS-67069-962"/>
    <x v="507"/>
    <x v="2"/>
    <x v="1"/>
    <s v="21403-49423-PD"/>
    <x v="44"/>
    <x v="1"/>
    <x v="731"/>
    <s v="gtrengrovem2@elpais.com"/>
    <x v="0"/>
    <s v="New Hyde Park"/>
    <s v="Arabica"/>
    <x v="1"/>
    <x v="2"/>
    <n v="29.784999999999997"/>
    <n v="148.92499999999998"/>
    <n v="2.6806499999999995"/>
    <x v="2"/>
  </r>
  <r>
    <s v="BDM-03174-485"/>
    <x v="533"/>
    <x v="4"/>
    <x v="6"/>
    <s v="29581-13303-VB"/>
    <x v="35"/>
    <x v="4"/>
    <x v="732"/>
    <s v="wcalderom3@stumbleupon.com"/>
    <x v="0"/>
    <s v="Anaheim"/>
    <s v="Robusta"/>
    <x v="1"/>
    <x v="1"/>
    <n v="7.169999999999999"/>
    <n v="28.679999999999996"/>
    <n v="0.43019999999999992"/>
    <x v="2"/>
  </r>
  <r>
    <s v="UJV-32333-364"/>
    <x v="589"/>
    <x v="2"/>
    <x v="9"/>
    <s v="86110-83695-YS"/>
    <x v="23"/>
    <x v="2"/>
    <x v="733"/>
    <s v="Not Available"/>
    <x v="0"/>
    <s v="Lexington"/>
    <s v="Liberica"/>
    <x v="1"/>
    <x v="1"/>
    <n v="9.51"/>
    <n v="9.51"/>
    <n v="1.2363"/>
    <x v="2"/>
  </r>
  <r>
    <s v="FLI-11493-954"/>
    <x v="590"/>
    <x v="4"/>
    <x v="2"/>
    <s v="80454-42225-FT"/>
    <x v="42"/>
    <x v="4"/>
    <x v="734"/>
    <s v="jkennicottm5@yahoo.co.jp"/>
    <x v="0"/>
    <s v="Tampa"/>
    <s v="Arabica"/>
    <x v="1"/>
    <x v="1"/>
    <n v="7.77"/>
    <n v="31.08"/>
    <n v="0.69929999999999992"/>
    <x v="2"/>
  </r>
  <r>
    <s v="IWL-13117-537"/>
    <x v="457"/>
    <x v="1"/>
    <x v="8"/>
    <s v="29129-60664-KO"/>
    <x v="25"/>
    <x v="3"/>
    <x v="735"/>
    <s v="gruggenm6@nymag.com"/>
    <x v="0"/>
    <s v="San Jose"/>
    <s v="Robusta"/>
    <x v="2"/>
    <x v="3"/>
    <n v="2.6849999999999996"/>
    <n v="8.0549999999999997"/>
    <n v="0.16109999999999997"/>
    <x v="0"/>
  </r>
  <r>
    <s v="OAM-76916-748"/>
    <x v="591"/>
    <x v="0"/>
    <x v="4"/>
    <s v="63025-62939-AN"/>
    <x v="45"/>
    <x v="3"/>
    <x v="736"/>
    <s v="Not Available"/>
    <x v="0"/>
    <s v="Washington"/>
    <s v="Excelsa"/>
    <x v="2"/>
    <x v="0"/>
    <n v="12.15"/>
    <n v="36.450000000000003"/>
    <n v="1.3365"/>
    <x v="0"/>
  </r>
  <r>
    <s v="UMB-11223-710"/>
    <x v="592"/>
    <x v="4"/>
    <x v="10"/>
    <s v="49012-12987-QT"/>
    <x v="25"/>
    <x v="5"/>
    <x v="737"/>
    <s v="mfrightm8@harvard.edu"/>
    <x v="1"/>
    <s v="Daingean"/>
    <s v="Robusta"/>
    <x v="2"/>
    <x v="3"/>
    <n v="2.6849999999999996"/>
    <n v="16.11"/>
    <n v="0.16109999999999997"/>
    <x v="2"/>
  </r>
  <r>
    <s v="LXR-09892-726"/>
    <x v="402"/>
    <x v="3"/>
    <x v="2"/>
    <s v="50924-94200-SQ"/>
    <x v="11"/>
    <x v="0"/>
    <x v="738"/>
    <s v="btartem9@aol.com"/>
    <x v="0"/>
    <s v="Olympia"/>
    <s v="Robusta"/>
    <x v="2"/>
    <x v="2"/>
    <n v="20.584999999999997"/>
    <n v="41.169999999999995"/>
    <n v="1.2350999999999999"/>
    <x v="0"/>
  </r>
  <r>
    <s v="QXX-89943-393"/>
    <x v="593"/>
    <x v="0"/>
    <x v="6"/>
    <s v="15673-18812-IU"/>
    <x v="25"/>
    <x v="4"/>
    <x v="739"/>
    <s v="ckrzysztofiakma@skyrock.com"/>
    <x v="0"/>
    <s v="Mesquite"/>
    <s v="Robusta"/>
    <x v="2"/>
    <x v="3"/>
    <n v="2.6849999999999996"/>
    <n v="10.739999999999998"/>
    <n v="0.16109999999999997"/>
    <x v="2"/>
  </r>
  <r>
    <s v="WVS-57822-366"/>
    <x v="594"/>
    <x v="3"/>
    <x v="5"/>
    <s v="52151-75971-YY"/>
    <x v="28"/>
    <x v="4"/>
    <x v="740"/>
    <s v="dpenquetmb@diigo.com"/>
    <x v="0"/>
    <s v="Sacramento"/>
    <s v="Excelsa"/>
    <x v="0"/>
    <x v="2"/>
    <n v="31.624999999999996"/>
    <n v="126.49999999999999"/>
    <n v="3.4787499999999998"/>
    <x v="2"/>
  </r>
  <r>
    <s v="CLJ-23403-689"/>
    <x v="77"/>
    <x v="4"/>
    <x v="8"/>
    <s v="19413-02045-CG"/>
    <x v="41"/>
    <x v="0"/>
    <x v="741"/>
    <s v="Not Available"/>
    <x v="2"/>
    <s v="Newton"/>
    <s v="Robusta"/>
    <x v="1"/>
    <x v="0"/>
    <n v="11.95"/>
    <n v="23.9"/>
    <n v="0.71699999999999997"/>
    <x v="2"/>
  </r>
  <r>
    <s v="XNU-83276-288"/>
    <x v="595"/>
    <x v="1"/>
    <x v="1"/>
    <s v="98185-92775-KT"/>
    <x v="8"/>
    <x v="2"/>
    <x v="742"/>
    <s v="Not Available"/>
    <x v="0"/>
    <s v="Monticello"/>
    <s v="Robusta"/>
    <x v="0"/>
    <x v="1"/>
    <n v="5.97"/>
    <n v="5.97"/>
    <n v="0.35819999999999996"/>
    <x v="2"/>
  </r>
  <r>
    <s v="YOG-94666-679"/>
    <x v="596"/>
    <x v="6"/>
    <x v="10"/>
    <s v="86991-53901-AT"/>
    <x v="12"/>
    <x v="0"/>
    <x v="743"/>
    <s v="Not Available"/>
    <x v="2"/>
    <s v="Kinloch"/>
    <s v="Liberica"/>
    <x v="2"/>
    <x v="3"/>
    <n v="3.8849999999999998"/>
    <n v="7.77"/>
    <n v="0.50505"/>
    <x v="0"/>
  </r>
  <r>
    <s v="KHG-33953-115"/>
    <x v="514"/>
    <x v="3"/>
    <x v="9"/>
    <s v="78226-97287-JI"/>
    <x v="31"/>
    <x v="3"/>
    <x v="744"/>
    <s v="kferrettimf@huffingtonpost.com"/>
    <x v="1"/>
    <s v="Balrothery"/>
    <s v="Liberica"/>
    <x v="2"/>
    <x v="1"/>
    <n v="7.77"/>
    <n v="23.31"/>
    <n v="1.0101"/>
    <x v="2"/>
  </r>
  <r>
    <s v="MHD-95615-696"/>
    <x v="54"/>
    <x v="2"/>
    <x v="10"/>
    <s v="27930-59250-JT"/>
    <x v="4"/>
    <x v="1"/>
    <x v="745"/>
    <s v="Not Available"/>
    <x v="0"/>
    <s v="Houston"/>
    <s v="Robusta"/>
    <x v="1"/>
    <x v="2"/>
    <n v="27.484999999999996"/>
    <n v="137.42499999999998"/>
    <n v="1.6490999999999998"/>
    <x v="2"/>
  </r>
  <r>
    <s v="HBH-64794-080"/>
    <x v="597"/>
    <x v="3"/>
    <x v="10"/>
    <s v="40560-18556-YE"/>
    <x v="25"/>
    <x v="3"/>
    <x v="746"/>
    <s v="Not Available"/>
    <x v="0"/>
    <s v="El Paso"/>
    <s v="Robusta"/>
    <x v="2"/>
    <x v="3"/>
    <n v="2.6849999999999996"/>
    <n v="8.0549999999999997"/>
    <n v="0.16109999999999997"/>
    <x v="0"/>
  </r>
  <r>
    <s v="CNJ-56058-223"/>
    <x v="105"/>
    <x v="5"/>
    <x v="3"/>
    <s v="40780-22081-LX"/>
    <x v="23"/>
    <x v="3"/>
    <x v="747"/>
    <s v="abalsdonemi@toplist.cz"/>
    <x v="0"/>
    <s v="Largo"/>
    <s v="Liberica"/>
    <x v="1"/>
    <x v="1"/>
    <n v="9.51"/>
    <n v="28.53"/>
    <n v="1.2363"/>
    <x v="2"/>
  </r>
  <r>
    <s v="KHO-27106-786"/>
    <x v="210"/>
    <x v="4"/>
    <x v="7"/>
    <s v="01603-43789-TN"/>
    <x v="17"/>
    <x v="5"/>
    <x v="748"/>
    <s v="bromeramj@list-manage.com"/>
    <x v="1"/>
    <s v="Foxrock"/>
    <s v="Arabica"/>
    <x v="0"/>
    <x v="0"/>
    <n v="11.25"/>
    <n v="67.5"/>
    <n v="1.0125"/>
    <x v="0"/>
  </r>
  <r>
    <s v="KHO-27106-786"/>
    <x v="210"/>
    <x v="4"/>
    <x v="7"/>
    <s v="01603-43789-TN"/>
    <x v="27"/>
    <x v="5"/>
    <x v="748"/>
    <s v="bromeramj@list-manage.com"/>
    <x v="1"/>
    <s v="Foxrock"/>
    <s v="Liberica"/>
    <x v="2"/>
    <x v="2"/>
    <n v="29.784999999999997"/>
    <n v="178.70999999999998"/>
    <n v="3.8720499999999998"/>
    <x v="1"/>
  </r>
  <r>
    <s v="YAC-50329-982"/>
    <x v="598"/>
    <x v="5"/>
    <x v="9"/>
    <s v="75419-92838-TI"/>
    <x v="28"/>
    <x v="2"/>
    <x v="749"/>
    <s v="cbrydeml@tuttocitta.it"/>
    <x v="0"/>
    <s v="Oklahoma City"/>
    <s v="Excelsa"/>
    <x v="0"/>
    <x v="2"/>
    <n v="31.624999999999996"/>
    <n v="31.624999999999996"/>
    <n v="3.4787499999999998"/>
    <x v="0"/>
  </r>
  <r>
    <s v="VVL-95291-039"/>
    <x v="360"/>
    <x v="0"/>
    <x v="8"/>
    <s v="96516-97464-MF"/>
    <x v="46"/>
    <x v="0"/>
    <x v="750"/>
    <s v="senefermm@blog.com"/>
    <x v="0"/>
    <s v="Washington"/>
    <s v="Excelsa"/>
    <x v="1"/>
    <x v="3"/>
    <n v="4.4550000000000001"/>
    <n v="8.91"/>
    <n v="0.49004999999999999"/>
    <x v="2"/>
  </r>
  <r>
    <s v="VUT-20974-364"/>
    <x v="62"/>
    <x v="3"/>
    <x v="4"/>
    <s v="90285-56295-PO"/>
    <x v="8"/>
    <x v="5"/>
    <x v="751"/>
    <s v="lhaggerstonemn@independent.co.uk"/>
    <x v="0"/>
    <s v="Atlanta"/>
    <s v="Robusta"/>
    <x v="0"/>
    <x v="1"/>
    <n v="5.97"/>
    <n v="35.82"/>
    <n v="0.35819999999999996"/>
    <x v="2"/>
  </r>
  <r>
    <s v="SFC-34054-213"/>
    <x v="599"/>
    <x v="6"/>
    <x v="6"/>
    <s v="08100-71102-HQ"/>
    <x v="23"/>
    <x v="4"/>
    <x v="752"/>
    <s v="mgundrymo@omniture.com"/>
    <x v="1"/>
    <s v="Castlebridge"/>
    <s v="Liberica"/>
    <x v="1"/>
    <x v="1"/>
    <n v="9.51"/>
    <n v="38.04"/>
    <n v="1.2363"/>
    <x v="2"/>
  </r>
  <r>
    <s v="UDS-04807-593"/>
    <x v="600"/>
    <x v="2"/>
    <x v="11"/>
    <s v="84074-28110-OV"/>
    <x v="31"/>
    <x v="0"/>
    <x v="753"/>
    <s v="bwellanmp@cafepress.com"/>
    <x v="0"/>
    <s v="Buffalo"/>
    <s v="Liberica"/>
    <x v="2"/>
    <x v="1"/>
    <n v="7.77"/>
    <n v="15.54"/>
    <n v="1.0101"/>
    <x v="2"/>
  </r>
  <r>
    <s v="FWE-98471-488"/>
    <x v="601"/>
    <x v="5"/>
    <x v="2"/>
    <s v="27930-59250-JT"/>
    <x v="32"/>
    <x v="1"/>
    <x v="745"/>
    <s v="Not Available"/>
    <x v="0"/>
    <s v="Houston"/>
    <s v="Liberica"/>
    <x v="1"/>
    <x v="0"/>
    <n v="15.85"/>
    <n v="79.25"/>
    <n v="2.0605000000000002"/>
    <x v="2"/>
  </r>
  <r>
    <s v="RAU-17060-674"/>
    <x v="602"/>
    <x v="2"/>
    <x v="1"/>
    <s v="12747-63766-EU"/>
    <x v="7"/>
    <x v="2"/>
    <x v="754"/>
    <s v="catchesonmr@xinhuanet.com"/>
    <x v="0"/>
    <s v="Washington"/>
    <s v="Liberica"/>
    <x v="1"/>
    <x v="3"/>
    <n v="4.7549999999999999"/>
    <n v="4.7549999999999999"/>
    <n v="0.61814999999999998"/>
    <x v="0"/>
  </r>
  <r>
    <s v="AOL-13866-711"/>
    <x v="603"/>
    <x v="0"/>
    <x v="10"/>
    <s v="83490-88357-LJ"/>
    <x v="3"/>
    <x v="4"/>
    <x v="755"/>
    <s v="estentonms@google.it"/>
    <x v="0"/>
    <s v="Austin"/>
    <s v="Excelsa"/>
    <x v="0"/>
    <x v="0"/>
    <n v="13.75"/>
    <n v="55"/>
    <n v="1.5125"/>
    <x v="0"/>
  </r>
  <r>
    <s v="NOA-79645-377"/>
    <x v="604"/>
    <x v="3"/>
    <x v="11"/>
    <s v="53729-30320-XZ"/>
    <x v="34"/>
    <x v="1"/>
    <x v="756"/>
    <s v="etrippmt@wp.com"/>
    <x v="0"/>
    <s v="Mesa"/>
    <s v="Robusta"/>
    <x v="2"/>
    <x v="1"/>
    <n v="5.3699999999999992"/>
    <n v="26.849999999999994"/>
    <n v="0.32219999999999993"/>
    <x v="2"/>
  </r>
  <r>
    <s v="KMS-49214-806"/>
    <x v="605"/>
    <x v="5"/>
    <x v="8"/>
    <s v="50384-52703-LA"/>
    <x v="10"/>
    <x v="4"/>
    <x v="757"/>
    <s v="lmacmanusmu@imdb.com"/>
    <x v="0"/>
    <s v="Savannah"/>
    <s v="Excelsa"/>
    <x v="1"/>
    <x v="2"/>
    <n v="34.154999999999994"/>
    <n v="136.61999999999998"/>
    <n v="3.7570499999999996"/>
    <x v="2"/>
  </r>
  <r>
    <s v="ABK-08091-531"/>
    <x v="606"/>
    <x v="2"/>
    <x v="7"/>
    <s v="53864-36201-FG"/>
    <x v="32"/>
    <x v="3"/>
    <x v="758"/>
    <s v="tbenediktovichmv@ebay.com"/>
    <x v="0"/>
    <s v="Albuquerque"/>
    <s v="Liberica"/>
    <x v="1"/>
    <x v="0"/>
    <n v="15.85"/>
    <n v="47.55"/>
    <n v="2.0605000000000002"/>
    <x v="0"/>
  </r>
  <r>
    <s v="GPT-67705-953"/>
    <x v="446"/>
    <x v="5"/>
    <x v="11"/>
    <s v="70631-33225-MZ"/>
    <x v="14"/>
    <x v="1"/>
    <x v="759"/>
    <s v="cbournermw@chronoengine.com"/>
    <x v="0"/>
    <s v="Charlotte"/>
    <s v="Arabica"/>
    <x v="0"/>
    <x v="3"/>
    <n v="3.375"/>
    <n v="16.875"/>
    <n v="0.30374999999999996"/>
    <x v="0"/>
  </r>
  <r>
    <s v="JNA-21450-177"/>
    <x v="18"/>
    <x v="2"/>
    <x v="10"/>
    <s v="54798-14109-HC"/>
    <x v="9"/>
    <x v="3"/>
    <x v="760"/>
    <s v="oskermen3@hatena.ne.jp"/>
    <x v="0"/>
    <s v="Oklahoma City"/>
    <s v="Arabica"/>
    <x v="2"/>
    <x v="0"/>
    <n v="9.9499999999999993"/>
    <n v="29.849999999999998"/>
    <n v="0.89549999999999985"/>
    <x v="0"/>
  </r>
  <r>
    <s v="MPQ-23421-608"/>
    <x v="180"/>
    <x v="6"/>
    <x v="6"/>
    <s v="08023-52962-ET"/>
    <x v="1"/>
    <x v="1"/>
    <x v="761"/>
    <s v="kheddanmy@icq.com"/>
    <x v="0"/>
    <s v="Pensacola"/>
    <s v="Excelsa"/>
    <x v="0"/>
    <x v="1"/>
    <n v="8.25"/>
    <n v="41.25"/>
    <n v="0.90749999999999997"/>
    <x v="0"/>
  </r>
  <r>
    <s v="NLI-63891-565"/>
    <x v="580"/>
    <x v="2"/>
    <x v="9"/>
    <s v="41899-00283-VK"/>
    <x v="18"/>
    <x v="1"/>
    <x v="762"/>
    <s v="ichartersmz@abc.net.au"/>
    <x v="0"/>
    <s v="Washington"/>
    <s v="Excelsa"/>
    <x v="0"/>
    <x v="3"/>
    <n v="4.125"/>
    <n v="20.625"/>
    <n v="0.45374999999999999"/>
    <x v="2"/>
  </r>
  <r>
    <s v="HHF-36647-854"/>
    <x v="453"/>
    <x v="2"/>
    <x v="11"/>
    <s v="39011-18412-GR"/>
    <x v="30"/>
    <x v="5"/>
    <x v="763"/>
    <s v="aroubertn0@tmall.com"/>
    <x v="0"/>
    <s v="Port Saint Lucie"/>
    <s v="Arabica"/>
    <x v="2"/>
    <x v="2"/>
    <n v="22.884999999999998"/>
    <n v="137.31"/>
    <n v="2.0596499999999995"/>
    <x v="0"/>
  </r>
  <r>
    <s v="SBN-16537-046"/>
    <x v="259"/>
    <x v="4"/>
    <x v="10"/>
    <s v="60255-12579-PZ"/>
    <x v="16"/>
    <x v="2"/>
    <x v="764"/>
    <s v="hmairsn1@so-net.ne.jp"/>
    <x v="0"/>
    <s v="Huntington"/>
    <s v="Arabica"/>
    <x v="2"/>
    <x v="3"/>
    <n v="2.9849999999999999"/>
    <n v="2.9849999999999999"/>
    <n v="0.26865"/>
    <x v="2"/>
  </r>
  <r>
    <s v="XZD-44484-632"/>
    <x v="607"/>
    <x v="2"/>
    <x v="3"/>
    <s v="80541-38332-BP"/>
    <x v="3"/>
    <x v="0"/>
    <x v="765"/>
    <s v="hrainforthn2@blog.com"/>
    <x v="0"/>
    <s v="Philadelphia"/>
    <s v="Excelsa"/>
    <x v="0"/>
    <x v="0"/>
    <n v="13.75"/>
    <n v="27.5"/>
    <n v="1.5125"/>
    <x v="2"/>
  </r>
  <r>
    <s v="XZD-44484-632"/>
    <x v="607"/>
    <x v="2"/>
    <x v="3"/>
    <s v="80541-38332-BP"/>
    <x v="16"/>
    <x v="0"/>
    <x v="765"/>
    <s v="hrainforthn2@blog.com"/>
    <x v="0"/>
    <s v="Philadelphia"/>
    <s v="Arabica"/>
    <x v="2"/>
    <x v="3"/>
    <n v="2.9849999999999999"/>
    <n v="5.97"/>
    <n v="0.26865"/>
    <x v="1"/>
  </r>
  <r>
    <s v="IKQ-39946-768"/>
    <x v="385"/>
    <x v="2"/>
    <x v="6"/>
    <s v="72778-50968-UQ"/>
    <x v="0"/>
    <x v="5"/>
    <x v="766"/>
    <s v="ijespern4@theglobeandmail.com"/>
    <x v="0"/>
    <s v="Naples"/>
    <s v="Robusta"/>
    <x v="0"/>
    <x v="0"/>
    <n v="9.9499999999999993"/>
    <n v="59.699999999999996"/>
    <n v="0.59699999999999998"/>
    <x v="2"/>
  </r>
  <r>
    <s v="KMB-95211-174"/>
    <x v="608"/>
    <x v="2"/>
    <x v="8"/>
    <s v="23941-30203-MO"/>
    <x v="11"/>
    <x v="4"/>
    <x v="767"/>
    <s v="ldwerryhousen5@gravatar.com"/>
    <x v="0"/>
    <s v="Fort Worth"/>
    <s v="Robusta"/>
    <x v="2"/>
    <x v="2"/>
    <n v="20.584999999999997"/>
    <n v="82.339999999999989"/>
    <n v="1.2350999999999999"/>
    <x v="0"/>
  </r>
  <r>
    <s v="QWY-99467-368"/>
    <x v="609"/>
    <x v="2"/>
    <x v="11"/>
    <s v="96434-50068-DZ"/>
    <x v="30"/>
    <x v="2"/>
    <x v="768"/>
    <s v="nbroomern6@examiner.com"/>
    <x v="0"/>
    <s v="Omaha"/>
    <s v="Arabica"/>
    <x v="2"/>
    <x v="2"/>
    <n v="22.884999999999998"/>
    <n v="22.884999999999998"/>
    <n v="2.0596499999999995"/>
    <x v="2"/>
  </r>
  <r>
    <s v="SRG-76791-614"/>
    <x v="147"/>
    <x v="3"/>
    <x v="6"/>
    <s v="11729-74102-XB"/>
    <x v="38"/>
    <x v="2"/>
    <x v="769"/>
    <s v="kthoumassonn7@bloglovin.com"/>
    <x v="0"/>
    <s v="Tucson"/>
    <s v="Excelsa"/>
    <x v="1"/>
    <x v="1"/>
    <n v="8.91"/>
    <n v="8.91"/>
    <n v="0.98009999999999997"/>
    <x v="0"/>
  </r>
  <r>
    <s v="VSN-94485-621"/>
    <x v="172"/>
    <x v="6"/>
    <x v="7"/>
    <s v="88116-12604-TE"/>
    <x v="16"/>
    <x v="4"/>
    <x v="770"/>
    <s v="fhabberghamn8@discovery.com"/>
    <x v="0"/>
    <s v="Sparks"/>
    <s v="Arabica"/>
    <x v="2"/>
    <x v="3"/>
    <n v="2.9849999999999999"/>
    <n v="11.94"/>
    <n v="0.26865"/>
    <x v="2"/>
  </r>
  <r>
    <s v="UFZ-24348-219"/>
    <x v="610"/>
    <x v="4"/>
    <x v="0"/>
    <s v="27930-59250-JT"/>
    <x v="43"/>
    <x v="3"/>
    <x v="745"/>
    <s v="Not Available"/>
    <x v="0"/>
    <s v="Houston"/>
    <s v="Liberica"/>
    <x v="0"/>
    <x v="2"/>
    <n v="33.464999999999996"/>
    <n v="100.39499999999998"/>
    <n v="4.3504499999999995"/>
    <x v="1"/>
  </r>
  <r>
    <s v="UKS-93055-397"/>
    <x v="611"/>
    <x v="1"/>
    <x v="2"/>
    <s v="13082-41034-PD"/>
    <x v="30"/>
    <x v="1"/>
    <x v="771"/>
    <s v="ravrashinna@tamu.edu"/>
    <x v="0"/>
    <s v="Washington"/>
    <s v="Arabica"/>
    <x v="2"/>
    <x v="2"/>
    <n v="22.884999999999998"/>
    <n v="114.42499999999998"/>
    <n v="2.0596499999999995"/>
    <x v="2"/>
  </r>
  <r>
    <s v="AVH-56062-335"/>
    <x v="612"/>
    <x v="6"/>
    <x v="11"/>
    <s v="18082-74419-QH"/>
    <x v="1"/>
    <x v="1"/>
    <x v="772"/>
    <s v="mdoidgenb@etsy.com"/>
    <x v="0"/>
    <s v="Salinas"/>
    <s v="Excelsa"/>
    <x v="0"/>
    <x v="1"/>
    <n v="8.25"/>
    <n v="41.25"/>
    <n v="0.90749999999999997"/>
    <x v="2"/>
  </r>
  <r>
    <s v="HGE-19842-613"/>
    <x v="613"/>
    <x v="0"/>
    <x v="4"/>
    <s v="49401-45041-ZU"/>
    <x v="35"/>
    <x v="4"/>
    <x v="773"/>
    <s v="jedinboronc@reverbnation.com"/>
    <x v="0"/>
    <s v="Fort Lauderdale"/>
    <s v="Robusta"/>
    <x v="1"/>
    <x v="1"/>
    <n v="7.169999999999999"/>
    <n v="28.679999999999996"/>
    <n v="0.43019999999999992"/>
    <x v="0"/>
  </r>
  <r>
    <s v="WBA-85905-175"/>
    <x v="611"/>
    <x v="1"/>
    <x v="2"/>
    <s v="41252-45992-VS"/>
    <x v="21"/>
    <x v="2"/>
    <x v="774"/>
    <s v="ttewelsonnd@cdbaby.com"/>
    <x v="0"/>
    <s v="El Paso"/>
    <s v="Liberica"/>
    <x v="0"/>
    <x v="3"/>
    <n v="4.3650000000000002"/>
    <n v="4.3650000000000002"/>
    <n v="0.56745000000000001"/>
    <x v="2"/>
  </r>
  <r>
    <s v="DZI-35365-596"/>
    <x v="493"/>
    <x v="5"/>
    <x v="11"/>
    <s v="54798-14109-HC"/>
    <x v="18"/>
    <x v="0"/>
    <x v="760"/>
    <s v="oskermen3@hatena.ne.jp"/>
    <x v="0"/>
    <s v="Oklahoma City"/>
    <s v="Excelsa"/>
    <x v="0"/>
    <x v="3"/>
    <n v="4.125"/>
    <n v="8.25"/>
    <n v="0.45374999999999999"/>
    <x v="1"/>
  </r>
  <r>
    <s v="XIR-88982-743"/>
    <x v="614"/>
    <x v="4"/>
    <x v="2"/>
    <s v="00852-54571-WP"/>
    <x v="18"/>
    <x v="0"/>
    <x v="775"/>
    <s v="ddrewittnf@mapquest.com"/>
    <x v="0"/>
    <s v="Alexandria"/>
    <s v="Excelsa"/>
    <x v="0"/>
    <x v="3"/>
    <n v="4.125"/>
    <n v="8.25"/>
    <n v="0.45374999999999999"/>
    <x v="0"/>
  </r>
  <r>
    <s v="VUC-72395-865"/>
    <x v="151"/>
    <x v="0"/>
    <x v="7"/>
    <s v="13321-57602-GK"/>
    <x v="20"/>
    <x v="5"/>
    <x v="776"/>
    <s v="agladhillng@stanford.edu"/>
    <x v="0"/>
    <s v="Baltimore"/>
    <s v="Arabica"/>
    <x v="2"/>
    <x v="1"/>
    <n v="5.97"/>
    <n v="35.82"/>
    <n v="0.5373"/>
    <x v="0"/>
  </r>
  <r>
    <s v="BQJ-44755-910"/>
    <x v="489"/>
    <x v="2"/>
    <x v="10"/>
    <s v="75006-89922-VW"/>
    <x v="47"/>
    <x v="5"/>
    <x v="777"/>
    <s v="mlorineznh@whitehouse.gov"/>
    <x v="0"/>
    <s v="Evansville"/>
    <s v="Excelsa"/>
    <x v="2"/>
    <x v="2"/>
    <n v="27.945"/>
    <n v="167.67000000000002"/>
    <n v="3.07395"/>
    <x v="2"/>
  </r>
  <r>
    <s v="JKC-64636-831"/>
    <x v="615"/>
    <x v="5"/>
    <x v="2"/>
    <s v="52098-80103-FD"/>
    <x v="37"/>
    <x v="0"/>
    <x v="778"/>
    <s v="Not Available"/>
    <x v="0"/>
    <s v="Lawrenceville"/>
    <s v="Arabica"/>
    <x v="0"/>
    <x v="2"/>
    <n v="25.874999999999996"/>
    <n v="51.749999999999993"/>
    <n v="2.3287499999999994"/>
    <x v="0"/>
  </r>
  <r>
    <s v="ZKI-78561-066"/>
    <x v="616"/>
    <x v="5"/>
    <x v="0"/>
    <s v="60121-12432-VU"/>
    <x v="16"/>
    <x v="3"/>
    <x v="779"/>
    <s v="mvannj@wikipedia.org"/>
    <x v="0"/>
    <s v="Mobile"/>
    <s v="Arabica"/>
    <x v="2"/>
    <x v="3"/>
    <n v="2.9849999999999999"/>
    <n v="8.9550000000000001"/>
    <n v="0.26865"/>
    <x v="0"/>
  </r>
  <r>
    <s v="IMP-12563-728"/>
    <x v="578"/>
    <x v="0"/>
    <x v="4"/>
    <s v="68346-14810-UA"/>
    <x v="38"/>
    <x v="5"/>
    <x v="780"/>
    <s v="Not Available"/>
    <x v="0"/>
    <s v="Midland"/>
    <s v="Excelsa"/>
    <x v="1"/>
    <x v="1"/>
    <n v="8.91"/>
    <n v="53.46"/>
    <n v="0.98009999999999997"/>
    <x v="2"/>
  </r>
  <r>
    <s v="MZL-81126-390"/>
    <x v="617"/>
    <x v="5"/>
    <x v="6"/>
    <s v="48464-99723-HK"/>
    <x v="29"/>
    <x v="5"/>
    <x v="781"/>
    <s v="jethelstonnl@creativecommons.org"/>
    <x v="0"/>
    <s v="Hollywood"/>
    <s v="Arabica"/>
    <x v="1"/>
    <x v="3"/>
    <n v="3.8849999999999998"/>
    <n v="23.31"/>
    <n v="0.34964999999999996"/>
    <x v="0"/>
  </r>
  <r>
    <s v="MZL-81126-390"/>
    <x v="617"/>
    <x v="5"/>
    <x v="6"/>
    <s v="48464-99723-HK"/>
    <x v="14"/>
    <x v="0"/>
    <x v="781"/>
    <s v="jethelstonnl@creativecommons.org"/>
    <x v="0"/>
    <s v="Hollywood"/>
    <s v="Arabica"/>
    <x v="0"/>
    <x v="3"/>
    <n v="3.375"/>
    <n v="6.75"/>
    <n v="0.30374999999999996"/>
    <x v="1"/>
  </r>
  <r>
    <s v="TVF-57766-608"/>
    <x v="155"/>
    <x v="5"/>
    <x v="6"/>
    <s v="88420-46464-XE"/>
    <x v="31"/>
    <x v="2"/>
    <x v="782"/>
    <s v="peberznn@woothemes.com"/>
    <x v="0"/>
    <s v="Chico"/>
    <s v="Liberica"/>
    <x v="2"/>
    <x v="1"/>
    <n v="7.77"/>
    <n v="7.77"/>
    <n v="1.0101"/>
    <x v="0"/>
  </r>
  <r>
    <s v="RUX-37995-892"/>
    <x v="461"/>
    <x v="4"/>
    <x v="11"/>
    <s v="37762-09530-MP"/>
    <x v="27"/>
    <x v="4"/>
    <x v="783"/>
    <s v="bgaishno@altervista.org"/>
    <x v="0"/>
    <s v="Austin"/>
    <s v="Liberica"/>
    <x v="2"/>
    <x v="2"/>
    <n v="29.784999999999997"/>
    <n v="119.13999999999999"/>
    <n v="3.8720499999999998"/>
    <x v="0"/>
  </r>
  <r>
    <s v="AVK-76526-953"/>
    <x v="87"/>
    <x v="0"/>
    <x v="6"/>
    <s v="47268-50127-XY"/>
    <x v="9"/>
    <x v="0"/>
    <x v="784"/>
    <s v="ldantonnp@miitbeian.gov.cn"/>
    <x v="0"/>
    <s v="El Paso"/>
    <s v="Arabica"/>
    <x v="2"/>
    <x v="0"/>
    <n v="9.9499999999999993"/>
    <n v="19.899999999999999"/>
    <n v="0.89549999999999985"/>
    <x v="2"/>
  </r>
  <r>
    <s v="RIU-02231-623"/>
    <x v="618"/>
    <x v="5"/>
    <x v="11"/>
    <s v="25544-84179-QC"/>
    <x v="35"/>
    <x v="1"/>
    <x v="785"/>
    <s v="smorrallnq@answers.com"/>
    <x v="0"/>
    <s v="Charleston"/>
    <s v="Robusta"/>
    <x v="1"/>
    <x v="1"/>
    <n v="7.169999999999999"/>
    <n v="35.849999999999994"/>
    <n v="0.43019999999999992"/>
    <x v="0"/>
  </r>
  <r>
    <s v="WFK-99317-827"/>
    <x v="619"/>
    <x v="6"/>
    <x v="1"/>
    <s v="32058-76765-ZL"/>
    <x v="27"/>
    <x v="3"/>
    <x v="786"/>
    <s v="dcrownshawnr@photobucket.com"/>
    <x v="0"/>
    <s v="Allentown"/>
    <s v="Liberica"/>
    <x v="2"/>
    <x v="2"/>
    <n v="29.784999999999997"/>
    <n v="89.35499999999999"/>
    <n v="3.8720499999999998"/>
    <x v="2"/>
  </r>
  <r>
    <s v="SFD-00372-284"/>
    <x v="440"/>
    <x v="6"/>
    <x v="2"/>
    <s v="54798-14109-HC"/>
    <x v="21"/>
    <x v="0"/>
    <x v="760"/>
    <s v="oskermen3@hatena.ne.jp"/>
    <x v="0"/>
    <s v="Oklahoma City"/>
    <s v="Liberica"/>
    <x v="0"/>
    <x v="3"/>
    <n v="4.3650000000000002"/>
    <n v="8.73"/>
    <n v="0.56745000000000001"/>
    <x v="1"/>
  </r>
  <r>
    <s v="SXC-62166-515"/>
    <x v="489"/>
    <x v="2"/>
    <x v="10"/>
    <s v="69171-65646-UC"/>
    <x v="4"/>
    <x v="1"/>
    <x v="787"/>
    <s v="jreddochnt@sun.com"/>
    <x v="0"/>
    <s v="Largo"/>
    <s v="Robusta"/>
    <x v="1"/>
    <x v="2"/>
    <n v="27.484999999999996"/>
    <n v="137.42499999999998"/>
    <n v="1.6490999999999998"/>
    <x v="2"/>
  </r>
  <r>
    <s v="YIE-87008-621"/>
    <x v="620"/>
    <x v="4"/>
    <x v="1"/>
    <s v="22503-52799-MI"/>
    <x v="22"/>
    <x v="4"/>
    <x v="788"/>
    <s v="stitleynu@whitehouse.gov"/>
    <x v="0"/>
    <s v="Fargo"/>
    <s v="Liberica"/>
    <x v="0"/>
    <x v="1"/>
    <n v="8.73"/>
    <n v="34.92"/>
    <n v="1.1349"/>
    <x v="2"/>
  </r>
  <r>
    <s v="HRM-94548-288"/>
    <x v="621"/>
    <x v="6"/>
    <x v="0"/>
    <s v="08934-65581-ZI"/>
    <x v="44"/>
    <x v="5"/>
    <x v="789"/>
    <s v="rsimaonv@simplemachines.org"/>
    <x v="0"/>
    <s v="Fort Smith"/>
    <s v="Arabica"/>
    <x v="1"/>
    <x v="2"/>
    <n v="29.784999999999997"/>
    <n v="178.70999999999998"/>
    <n v="2.6806499999999995"/>
    <x v="2"/>
  </r>
  <r>
    <s v="UJG-34731-295"/>
    <x v="374"/>
    <x v="0"/>
    <x v="5"/>
    <s v="15764-22559-ZT"/>
    <x v="37"/>
    <x v="2"/>
    <x v="790"/>
    <s v="Not Available"/>
    <x v="0"/>
    <s v="Lakeland"/>
    <s v="Arabica"/>
    <x v="0"/>
    <x v="2"/>
    <n v="25.874999999999996"/>
    <n v="25.874999999999996"/>
    <n v="2.3287499999999994"/>
    <x v="2"/>
  </r>
  <r>
    <s v="TWD-70988-853"/>
    <x v="345"/>
    <x v="5"/>
    <x v="9"/>
    <s v="87519-68847-ZG"/>
    <x v="5"/>
    <x v="5"/>
    <x v="791"/>
    <s v="nchisholmnx@example.com"/>
    <x v="0"/>
    <s v="Knoxville"/>
    <s v="Liberica"/>
    <x v="2"/>
    <x v="0"/>
    <n v="12.95"/>
    <n v="77.699999999999989"/>
    <n v="1.6835"/>
    <x v="0"/>
  </r>
  <r>
    <s v="CIX-22904-641"/>
    <x v="622"/>
    <x v="5"/>
    <x v="0"/>
    <s v="78012-56878-UB"/>
    <x v="0"/>
    <x v="2"/>
    <x v="792"/>
    <s v="goatsny@live.com"/>
    <x v="0"/>
    <s v="Los Angeles"/>
    <s v="Robusta"/>
    <x v="0"/>
    <x v="0"/>
    <n v="9.9499999999999993"/>
    <n v="9.9499999999999993"/>
    <n v="0.59699999999999998"/>
    <x v="0"/>
  </r>
  <r>
    <s v="DLV-65840-759"/>
    <x v="623"/>
    <x v="5"/>
    <x v="5"/>
    <s v="77192-72145-RG"/>
    <x v="24"/>
    <x v="0"/>
    <x v="793"/>
    <s v="mbirkinnz@java.com"/>
    <x v="0"/>
    <s v="Miami"/>
    <s v="Liberica"/>
    <x v="0"/>
    <x v="0"/>
    <n v="14.55"/>
    <n v="29.1"/>
    <n v="1.8915000000000002"/>
    <x v="0"/>
  </r>
  <r>
    <s v="RXN-55491-201"/>
    <x v="354"/>
    <x v="3"/>
    <x v="7"/>
    <s v="86071-79238-CX"/>
    <x v="40"/>
    <x v="5"/>
    <x v="794"/>
    <s v="rpysono0@constantcontact.com"/>
    <x v="1"/>
    <s v="Clones"/>
    <s v="Robusta"/>
    <x v="1"/>
    <x v="3"/>
    <n v="3.5849999999999995"/>
    <n v="21.509999999999998"/>
    <n v="0.21509999999999996"/>
    <x v="2"/>
  </r>
  <r>
    <s v="UHK-63283-868"/>
    <x v="624"/>
    <x v="6"/>
    <x v="8"/>
    <s v="16809-16936-WF"/>
    <x v="19"/>
    <x v="2"/>
    <x v="795"/>
    <s v="mmacconnechieo9@reuters.com"/>
    <x v="0"/>
    <s v="Charleston"/>
    <s v="Arabica"/>
    <x v="0"/>
    <x v="1"/>
    <n v="6.75"/>
    <n v="6.75"/>
    <n v="0.60749999999999993"/>
    <x v="0"/>
  </r>
  <r>
    <s v="PJC-31401-893"/>
    <x v="561"/>
    <x v="1"/>
    <x v="4"/>
    <s v="11212-69985-ZJ"/>
    <x v="20"/>
    <x v="3"/>
    <x v="796"/>
    <s v="rtreachero2@usa.gov"/>
    <x v="1"/>
    <s v="Greystones"/>
    <s v="Arabica"/>
    <x v="2"/>
    <x v="1"/>
    <n v="5.97"/>
    <n v="17.91"/>
    <n v="0.5373"/>
    <x v="2"/>
  </r>
  <r>
    <s v="HHO-79903-185"/>
    <x v="42"/>
    <x v="2"/>
    <x v="3"/>
    <s v="53893-01719-CL"/>
    <x v="44"/>
    <x v="2"/>
    <x v="797"/>
    <s v="bfattorinio3@quantcast.com"/>
    <x v="1"/>
    <s v="Monaghan"/>
    <s v="Arabica"/>
    <x v="1"/>
    <x v="2"/>
    <n v="29.784999999999997"/>
    <n v="29.784999999999997"/>
    <n v="2.6806499999999995"/>
    <x v="0"/>
  </r>
  <r>
    <s v="YWM-07310-594"/>
    <x v="267"/>
    <x v="4"/>
    <x v="6"/>
    <s v="66028-99867-WJ"/>
    <x v="1"/>
    <x v="1"/>
    <x v="798"/>
    <s v="mpalleskeo4@nyu.edu"/>
    <x v="0"/>
    <s v="Pompano Beach"/>
    <s v="Excelsa"/>
    <x v="0"/>
    <x v="1"/>
    <n v="8.25"/>
    <n v="41.25"/>
    <n v="0.90749999999999997"/>
    <x v="0"/>
  </r>
  <r>
    <s v="FHD-94983-982"/>
    <x v="625"/>
    <x v="5"/>
    <x v="4"/>
    <s v="62839-56723-CH"/>
    <x v="8"/>
    <x v="3"/>
    <x v="799"/>
    <s v="Not Available"/>
    <x v="0"/>
    <s v="Sacramento"/>
    <s v="Robusta"/>
    <x v="0"/>
    <x v="1"/>
    <n v="5.97"/>
    <n v="17.91"/>
    <n v="0.35819999999999996"/>
    <x v="0"/>
  </r>
  <r>
    <s v="WQK-10857-119"/>
    <x v="616"/>
    <x v="5"/>
    <x v="0"/>
    <s v="96849-52854-CR"/>
    <x v="6"/>
    <x v="2"/>
    <x v="800"/>
    <s v="fantcliffeo6@amazon.co.jp"/>
    <x v="1"/>
    <s v="Clonskeagh"/>
    <s v="Excelsa"/>
    <x v="2"/>
    <x v="1"/>
    <n v="7.29"/>
    <n v="7.29"/>
    <n v="0.80190000000000006"/>
    <x v="0"/>
  </r>
  <r>
    <s v="DXA-50313-073"/>
    <x v="626"/>
    <x v="2"/>
    <x v="3"/>
    <s v="19755-55847-VW"/>
    <x v="33"/>
    <x v="0"/>
    <x v="801"/>
    <s v="pmatignono7@harvard.edu"/>
    <x v="2"/>
    <s v="Kirkton"/>
    <s v="Excelsa"/>
    <x v="1"/>
    <x v="0"/>
    <n v="14.85"/>
    <n v="29.7"/>
    <n v="1.6335"/>
    <x v="0"/>
  </r>
  <r>
    <s v="ONW-00560-570"/>
    <x v="52"/>
    <x v="3"/>
    <x v="10"/>
    <s v="32900-82606-BO"/>
    <x v="17"/>
    <x v="0"/>
    <x v="802"/>
    <s v="cweondo8@theglobeandmail.com"/>
    <x v="0"/>
    <s v="Asheville"/>
    <s v="Arabica"/>
    <x v="0"/>
    <x v="0"/>
    <n v="11.25"/>
    <n v="22.5"/>
    <n v="1.0125"/>
    <x v="2"/>
  </r>
  <r>
    <s v="BRJ-19414-277"/>
    <x v="622"/>
    <x v="5"/>
    <x v="0"/>
    <s v="16809-16936-WF"/>
    <x v="36"/>
    <x v="4"/>
    <x v="795"/>
    <s v="mmacconnechieo9@reuters.com"/>
    <x v="0"/>
    <s v="Charleston"/>
    <s v="Robusta"/>
    <x v="0"/>
    <x v="3"/>
    <n v="2.9849999999999999"/>
    <n v="11.94"/>
    <n v="0.17909999999999998"/>
    <x v="0"/>
  </r>
  <r>
    <s v="MIQ-16322-908"/>
    <x v="627"/>
    <x v="4"/>
    <x v="3"/>
    <s v="20118-28138-QD"/>
    <x v="2"/>
    <x v="0"/>
    <x v="803"/>
    <s v="jskentelberyoa@paypal.com"/>
    <x v="0"/>
    <s v="Houston"/>
    <s v="Arabica"/>
    <x v="1"/>
    <x v="0"/>
    <n v="12.95"/>
    <n v="25.9"/>
    <n v="1.1655"/>
    <x v="2"/>
  </r>
  <r>
    <s v="MVO-39328-830"/>
    <x v="628"/>
    <x v="2"/>
    <x v="10"/>
    <s v="84057-45461-AH"/>
    <x v="22"/>
    <x v="1"/>
    <x v="804"/>
    <s v="ocomberob@goo.gl"/>
    <x v="1"/>
    <s v="Confey"/>
    <s v="Liberica"/>
    <x v="0"/>
    <x v="1"/>
    <n v="8.73"/>
    <n v="43.650000000000006"/>
    <n v="1.1349"/>
    <x v="2"/>
  </r>
  <r>
    <s v="MVO-39328-830"/>
    <x v="628"/>
    <x v="2"/>
    <x v="10"/>
    <s v="84057-45461-AH"/>
    <x v="42"/>
    <x v="5"/>
    <x v="804"/>
    <s v="ocomberob@goo.gl"/>
    <x v="1"/>
    <s v="Confey"/>
    <s v="Arabica"/>
    <x v="1"/>
    <x v="1"/>
    <n v="7.77"/>
    <n v="46.62"/>
    <n v="0.69929999999999992"/>
    <x v="1"/>
  </r>
  <r>
    <s v="NTJ-88319-746"/>
    <x v="629"/>
    <x v="5"/>
    <x v="3"/>
    <s v="90882-88130-KQ"/>
    <x v="23"/>
    <x v="3"/>
    <x v="805"/>
    <s v="ztramelod@netlog.com"/>
    <x v="0"/>
    <s v="Newark"/>
    <s v="Liberica"/>
    <x v="1"/>
    <x v="1"/>
    <n v="9.51"/>
    <n v="28.53"/>
    <n v="1.2363"/>
    <x v="2"/>
  </r>
  <r>
    <s v="LCY-24377-948"/>
    <x v="630"/>
    <x v="2"/>
    <x v="5"/>
    <s v="21617-79890-DD"/>
    <x v="4"/>
    <x v="2"/>
    <x v="806"/>
    <s v="Not Available"/>
    <x v="0"/>
    <s v="Seattle"/>
    <s v="Robusta"/>
    <x v="1"/>
    <x v="2"/>
    <n v="27.484999999999996"/>
    <n v="27.484999999999996"/>
    <n v="1.6490999999999998"/>
    <x v="0"/>
  </r>
  <r>
    <s v="FWD-85967-769"/>
    <x v="631"/>
    <x v="2"/>
    <x v="1"/>
    <s v="20256-54689-LO"/>
    <x v="15"/>
    <x v="3"/>
    <x v="807"/>
    <s v="Not Available"/>
    <x v="0"/>
    <s v="Englewood"/>
    <s v="Excelsa"/>
    <x v="2"/>
    <x v="3"/>
    <n v="3.645"/>
    <n v="10.935"/>
    <n v="0.40095000000000003"/>
    <x v="2"/>
  </r>
  <r>
    <s v="KTO-53793-109"/>
    <x v="229"/>
    <x v="0"/>
    <x v="11"/>
    <s v="17572-27091-AA"/>
    <x v="40"/>
    <x v="0"/>
    <x v="808"/>
    <s v="chatfullog@ebay.com"/>
    <x v="0"/>
    <s v="Rockford"/>
    <s v="Robusta"/>
    <x v="1"/>
    <x v="3"/>
    <n v="3.5849999999999995"/>
    <n v="7.169999999999999"/>
    <n v="0.21509999999999996"/>
    <x v="2"/>
  </r>
  <r>
    <s v="OCK-89033-348"/>
    <x v="632"/>
    <x v="1"/>
    <x v="6"/>
    <s v="82300-88786-UE"/>
    <x v="29"/>
    <x v="5"/>
    <x v="809"/>
    <s v="Not Available"/>
    <x v="0"/>
    <s v="Billings"/>
    <s v="Arabica"/>
    <x v="1"/>
    <x v="3"/>
    <n v="3.8849999999999998"/>
    <n v="23.31"/>
    <n v="0.34964999999999996"/>
    <x v="0"/>
  </r>
  <r>
    <s v="GPZ-36017-366"/>
    <x v="633"/>
    <x v="3"/>
    <x v="2"/>
    <s v="65732-22589-OW"/>
    <x v="30"/>
    <x v="1"/>
    <x v="810"/>
    <s v="kmarrisonoq@dropbox.com"/>
    <x v="0"/>
    <s v="Denver"/>
    <s v="Arabica"/>
    <x v="2"/>
    <x v="2"/>
    <n v="22.884999999999998"/>
    <n v="114.42499999999998"/>
    <n v="2.0596499999999995"/>
    <x v="0"/>
  </r>
  <r>
    <s v="BZP-33213-637"/>
    <x v="95"/>
    <x v="5"/>
    <x v="5"/>
    <s v="77175-09826-SF"/>
    <x v="37"/>
    <x v="3"/>
    <x v="811"/>
    <s v="lagnolooj@pinterest.com"/>
    <x v="0"/>
    <s v="Tulsa"/>
    <s v="Arabica"/>
    <x v="0"/>
    <x v="2"/>
    <n v="25.874999999999996"/>
    <n v="77.624999999999986"/>
    <n v="2.3287499999999994"/>
    <x v="0"/>
  </r>
  <r>
    <s v="WFH-21507-708"/>
    <x v="521"/>
    <x v="3"/>
    <x v="8"/>
    <s v="07237-32539-NB"/>
    <x v="34"/>
    <x v="2"/>
    <x v="812"/>
    <s v="dkiddyok@fda.gov"/>
    <x v="0"/>
    <s v="Fresno"/>
    <s v="Robusta"/>
    <x v="2"/>
    <x v="1"/>
    <n v="5.3699999999999992"/>
    <n v="5.3699999999999992"/>
    <n v="0.32219999999999993"/>
    <x v="0"/>
  </r>
  <r>
    <s v="HST-96923-073"/>
    <x v="76"/>
    <x v="0"/>
    <x v="2"/>
    <s v="54722-76431-EX"/>
    <x v="11"/>
    <x v="5"/>
    <x v="813"/>
    <s v="hpetroulisol@state.tx.us"/>
    <x v="1"/>
    <s v="Mullagh"/>
    <s v="Robusta"/>
    <x v="2"/>
    <x v="2"/>
    <n v="20.584999999999997"/>
    <n v="123.50999999999999"/>
    <n v="1.2350999999999999"/>
    <x v="2"/>
  </r>
  <r>
    <s v="ENN-79947-323"/>
    <x v="634"/>
    <x v="0"/>
    <x v="11"/>
    <s v="67847-82662-TE"/>
    <x v="22"/>
    <x v="0"/>
    <x v="814"/>
    <s v="mschollom@taobao.com"/>
    <x v="0"/>
    <s v="San Francisco"/>
    <s v="Liberica"/>
    <x v="0"/>
    <x v="1"/>
    <n v="8.73"/>
    <n v="17.46"/>
    <n v="1.1349"/>
    <x v="2"/>
  </r>
  <r>
    <s v="BHA-47429-889"/>
    <x v="635"/>
    <x v="4"/>
    <x v="1"/>
    <s v="51114-51191-EW"/>
    <x v="46"/>
    <x v="3"/>
    <x v="815"/>
    <s v="kfersonon@g.co"/>
    <x v="0"/>
    <s v="Mobile"/>
    <s v="Excelsa"/>
    <x v="1"/>
    <x v="3"/>
    <n v="4.4550000000000001"/>
    <n v="13.365"/>
    <n v="0.49004999999999999"/>
    <x v="2"/>
  </r>
  <r>
    <s v="SZY-63017-318"/>
    <x v="636"/>
    <x v="5"/>
    <x v="8"/>
    <s v="91809-58808-TV"/>
    <x v="29"/>
    <x v="0"/>
    <x v="816"/>
    <s v="bkellowayoo@omniture.com"/>
    <x v="0"/>
    <s v="San Francisco"/>
    <s v="Arabica"/>
    <x v="1"/>
    <x v="3"/>
    <n v="3.8849999999999998"/>
    <n v="7.77"/>
    <n v="0.34964999999999996"/>
    <x v="0"/>
  </r>
  <r>
    <s v="LCU-93317-340"/>
    <x v="637"/>
    <x v="3"/>
    <x v="1"/>
    <s v="84996-26826-DK"/>
    <x v="25"/>
    <x v="2"/>
    <x v="817"/>
    <s v="soliffeop@yellowbook.com"/>
    <x v="0"/>
    <s v="Jamaica"/>
    <s v="Robusta"/>
    <x v="2"/>
    <x v="3"/>
    <n v="2.6849999999999996"/>
    <n v="2.6849999999999996"/>
    <n v="0.16109999999999997"/>
    <x v="0"/>
  </r>
  <r>
    <s v="UOM-71431-481"/>
    <x v="182"/>
    <x v="4"/>
    <x v="6"/>
    <s v="65732-22589-OW"/>
    <x v="11"/>
    <x v="2"/>
    <x v="810"/>
    <s v="kmarrisonoq@dropbox.com"/>
    <x v="0"/>
    <s v="Denver"/>
    <s v="Robusta"/>
    <x v="2"/>
    <x v="2"/>
    <n v="20.584999999999997"/>
    <n v="20.584999999999997"/>
    <n v="1.2350999999999999"/>
    <x v="0"/>
  </r>
  <r>
    <s v="PJH-42618-877"/>
    <x v="479"/>
    <x v="0"/>
    <x v="0"/>
    <s v="93676-95250-XJ"/>
    <x v="30"/>
    <x v="1"/>
    <x v="818"/>
    <s v="cdolohuntyor@dailymail.co.uk"/>
    <x v="0"/>
    <s v="San Diego"/>
    <s v="Arabica"/>
    <x v="2"/>
    <x v="2"/>
    <n v="22.884999999999998"/>
    <n v="114.42499999999998"/>
    <n v="2.0596499999999995"/>
    <x v="0"/>
  </r>
  <r>
    <s v="XED-90333-402"/>
    <x v="638"/>
    <x v="1"/>
    <x v="1"/>
    <s v="28300-14355-GF"/>
    <x v="18"/>
    <x v="1"/>
    <x v="819"/>
    <s v="pvasilenkoos@addtoany.com"/>
    <x v="2"/>
    <s v="Preston"/>
    <s v="Excelsa"/>
    <x v="0"/>
    <x v="3"/>
    <n v="4.125"/>
    <n v="20.625"/>
    <n v="0.45374999999999999"/>
    <x v="2"/>
  </r>
  <r>
    <s v="IKK-62234-199"/>
    <x v="639"/>
    <x v="0"/>
    <x v="6"/>
    <s v="91190-84826-IQ"/>
    <x v="23"/>
    <x v="5"/>
    <x v="820"/>
    <s v="rschankelborgot@ameblo.jp"/>
    <x v="0"/>
    <s v="Pittsburgh"/>
    <s v="Liberica"/>
    <x v="1"/>
    <x v="1"/>
    <n v="9.51"/>
    <n v="57.06"/>
    <n v="1.2363"/>
    <x v="0"/>
  </r>
  <r>
    <s v="KAW-95195-329"/>
    <x v="640"/>
    <x v="4"/>
    <x v="2"/>
    <s v="34570-99384-AF"/>
    <x v="11"/>
    <x v="4"/>
    <x v="821"/>
    <s v="Not Available"/>
    <x v="1"/>
    <s v="Cavan"/>
    <s v="Robusta"/>
    <x v="2"/>
    <x v="2"/>
    <n v="20.584999999999997"/>
    <n v="82.339999999999989"/>
    <n v="1.2350999999999999"/>
    <x v="0"/>
  </r>
  <r>
    <s v="QDO-57268-842"/>
    <x v="612"/>
    <x v="6"/>
    <x v="11"/>
    <s v="57808-90533-UE"/>
    <x v="28"/>
    <x v="1"/>
    <x v="822"/>
    <s v="Not Available"/>
    <x v="0"/>
    <s v="New York City"/>
    <s v="Excelsa"/>
    <x v="0"/>
    <x v="2"/>
    <n v="31.624999999999996"/>
    <n v="158.12499999999997"/>
    <n v="3.4787499999999998"/>
    <x v="2"/>
  </r>
  <r>
    <s v="IIZ-24416-212"/>
    <x v="641"/>
    <x v="3"/>
    <x v="5"/>
    <s v="76060-30540-LB"/>
    <x v="34"/>
    <x v="5"/>
    <x v="823"/>
    <s v="bcargenow@geocities.jp"/>
    <x v="0"/>
    <s v="Seattle"/>
    <s v="Robusta"/>
    <x v="2"/>
    <x v="1"/>
    <n v="5.3699999999999992"/>
    <n v="32.22"/>
    <n v="0.32219999999999993"/>
    <x v="0"/>
  </r>
  <r>
    <s v="AWP-11469-510"/>
    <x v="36"/>
    <x v="4"/>
    <x v="8"/>
    <s v="76730-63769-ND"/>
    <x v="45"/>
    <x v="0"/>
    <x v="824"/>
    <s v="rsticklerox@printfriendly.com"/>
    <x v="2"/>
    <s v="Birmingham"/>
    <s v="Excelsa"/>
    <x v="2"/>
    <x v="0"/>
    <n v="12.15"/>
    <n v="24.3"/>
    <n v="1.3365"/>
    <x v="2"/>
  </r>
  <r>
    <s v="KXA-27983-918"/>
    <x v="642"/>
    <x v="5"/>
    <x v="0"/>
    <s v="96042-27290-EQ"/>
    <x v="35"/>
    <x v="1"/>
    <x v="825"/>
    <s v="Not Available"/>
    <x v="0"/>
    <s v="Battle Creek"/>
    <s v="Robusta"/>
    <x v="1"/>
    <x v="1"/>
    <n v="7.169999999999999"/>
    <n v="35.849999999999994"/>
    <n v="0.43019999999999992"/>
    <x v="2"/>
  </r>
  <r>
    <s v="VKQ-39009-292"/>
    <x v="219"/>
    <x v="5"/>
    <x v="11"/>
    <s v="57808-90533-UE"/>
    <x v="24"/>
    <x v="1"/>
    <x v="822"/>
    <s v="Not Available"/>
    <x v="0"/>
    <s v="New York City"/>
    <s v="Liberica"/>
    <x v="0"/>
    <x v="0"/>
    <n v="14.55"/>
    <n v="72.75"/>
    <n v="1.8915000000000002"/>
    <x v="1"/>
  </r>
  <r>
    <s v="PDB-98743-282"/>
    <x v="643"/>
    <x v="6"/>
    <x v="4"/>
    <s v="51940-02669-OR"/>
    <x v="32"/>
    <x v="3"/>
    <x v="826"/>
    <s v="Not Available"/>
    <x v="1"/>
    <s v="Ballymun"/>
    <s v="Liberica"/>
    <x v="1"/>
    <x v="0"/>
    <n v="15.85"/>
    <n v="47.55"/>
    <n v="2.0605000000000002"/>
    <x v="2"/>
  </r>
  <r>
    <s v="SXW-34014-556"/>
    <x v="644"/>
    <x v="1"/>
    <x v="4"/>
    <s v="99144-98314-GN"/>
    <x v="40"/>
    <x v="2"/>
    <x v="827"/>
    <s v="djevonp1@ibm.com"/>
    <x v="0"/>
    <s v="Houston"/>
    <s v="Robusta"/>
    <x v="1"/>
    <x v="3"/>
    <n v="3.5849999999999995"/>
    <n v="3.5849999999999995"/>
    <n v="0.21509999999999996"/>
    <x v="0"/>
  </r>
  <r>
    <s v="QOJ-38788-727"/>
    <x v="136"/>
    <x v="3"/>
    <x v="1"/>
    <s v="16358-63919-CE"/>
    <x v="28"/>
    <x v="1"/>
    <x v="828"/>
    <s v="hrannerp2@omniture.com"/>
    <x v="0"/>
    <s v="Cincinnati"/>
    <s v="Excelsa"/>
    <x v="0"/>
    <x v="2"/>
    <n v="31.624999999999996"/>
    <n v="158.12499999999997"/>
    <n v="3.4787499999999998"/>
    <x v="2"/>
  </r>
  <r>
    <s v="TGF-38649-658"/>
    <x v="645"/>
    <x v="6"/>
    <x v="6"/>
    <s v="67743-54817-UT"/>
    <x v="22"/>
    <x v="0"/>
    <x v="829"/>
    <s v="bimriep3@addtoany.com"/>
    <x v="0"/>
    <s v="Fresno"/>
    <s v="Liberica"/>
    <x v="0"/>
    <x v="1"/>
    <n v="8.73"/>
    <n v="17.46"/>
    <n v="1.1349"/>
    <x v="2"/>
  </r>
  <r>
    <s v="EAI-25194-209"/>
    <x v="646"/>
    <x v="2"/>
    <x v="0"/>
    <s v="44601-51441-BH"/>
    <x v="44"/>
    <x v="1"/>
    <x v="830"/>
    <s v="dsopperp4@eventbrite.com"/>
    <x v="0"/>
    <s v="Saint Paul"/>
    <s v="Arabica"/>
    <x v="1"/>
    <x v="2"/>
    <n v="29.784999999999997"/>
    <n v="148.92499999999998"/>
    <n v="2.6806499999999995"/>
    <x v="2"/>
  </r>
  <r>
    <s v="IJK-34441-720"/>
    <x v="647"/>
    <x v="2"/>
    <x v="8"/>
    <s v="97201-58870-WB"/>
    <x v="19"/>
    <x v="5"/>
    <x v="831"/>
    <s v="Not Available"/>
    <x v="0"/>
    <s v="El Paso"/>
    <s v="Arabica"/>
    <x v="0"/>
    <x v="1"/>
    <n v="6.75"/>
    <n v="40.5"/>
    <n v="0.60749999999999993"/>
    <x v="0"/>
  </r>
  <r>
    <s v="ZMC-00336-619"/>
    <x v="591"/>
    <x v="0"/>
    <x v="4"/>
    <s v="19849-12926-QF"/>
    <x v="19"/>
    <x v="4"/>
    <x v="832"/>
    <s v="lledgleyp6@de.vu"/>
    <x v="0"/>
    <s v="Des Moines"/>
    <s v="Arabica"/>
    <x v="0"/>
    <x v="1"/>
    <n v="6.75"/>
    <n v="27"/>
    <n v="0.60749999999999993"/>
    <x v="0"/>
  </r>
  <r>
    <s v="UPX-54529-618"/>
    <x v="648"/>
    <x v="2"/>
    <x v="0"/>
    <s v="40535-56770-UM"/>
    <x v="5"/>
    <x v="3"/>
    <x v="833"/>
    <s v="tmenaryp7@phoca.cz"/>
    <x v="0"/>
    <s v="Portland"/>
    <s v="Liberica"/>
    <x v="2"/>
    <x v="0"/>
    <n v="12.95"/>
    <n v="38.849999999999994"/>
    <n v="1.6835"/>
    <x v="2"/>
  </r>
  <r>
    <s v="DLX-01059-899"/>
    <x v="191"/>
    <x v="3"/>
    <x v="4"/>
    <s v="74940-09646-MU"/>
    <x v="41"/>
    <x v="1"/>
    <x v="834"/>
    <s v="gciccottip8@so-net.ne.jp"/>
    <x v="0"/>
    <s v="Houston"/>
    <s v="Robusta"/>
    <x v="1"/>
    <x v="0"/>
    <n v="11.95"/>
    <n v="59.75"/>
    <n v="0.71699999999999997"/>
    <x v="2"/>
  </r>
  <r>
    <s v="MEK-85120-243"/>
    <x v="649"/>
    <x v="5"/>
    <x v="6"/>
    <s v="06623-54610-HC"/>
    <x v="40"/>
    <x v="3"/>
    <x v="835"/>
    <s v="Not Available"/>
    <x v="0"/>
    <s v="Durham"/>
    <s v="Robusta"/>
    <x v="1"/>
    <x v="3"/>
    <n v="3.5849999999999995"/>
    <n v="10.754999999999999"/>
    <n v="0.21509999999999996"/>
    <x v="2"/>
  </r>
  <r>
    <s v="NFI-37188-246"/>
    <x v="553"/>
    <x v="1"/>
    <x v="0"/>
    <s v="89490-75361-AF"/>
    <x v="30"/>
    <x v="4"/>
    <x v="836"/>
    <s v="wjallinpa@pcworld.com"/>
    <x v="0"/>
    <s v="Boston"/>
    <s v="Arabica"/>
    <x v="2"/>
    <x v="2"/>
    <n v="22.884999999999998"/>
    <n v="91.539999999999992"/>
    <n v="2.0596499999999995"/>
    <x v="2"/>
  </r>
  <r>
    <s v="BXH-62195-013"/>
    <x v="584"/>
    <x v="0"/>
    <x v="11"/>
    <s v="94526-79230-GZ"/>
    <x v="17"/>
    <x v="4"/>
    <x v="837"/>
    <s v="mbogeypb@thetimes.co.uk"/>
    <x v="0"/>
    <s v="Washington"/>
    <s v="Arabica"/>
    <x v="0"/>
    <x v="0"/>
    <n v="11.25"/>
    <n v="45"/>
    <n v="1.0125"/>
    <x v="0"/>
  </r>
  <r>
    <s v="YLK-78851-470"/>
    <x v="650"/>
    <x v="1"/>
    <x v="0"/>
    <s v="58559-08254-UY"/>
    <x v="13"/>
    <x v="5"/>
    <x v="838"/>
    <s v="Not Available"/>
    <x v="0"/>
    <s v="Albany"/>
    <s v="Robusta"/>
    <x v="0"/>
    <x v="2"/>
    <n v="22.884999999999998"/>
    <n v="137.31"/>
    <n v="1.3730999999999998"/>
    <x v="0"/>
  </r>
  <r>
    <s v="DXY-76225-633"/>
    <x v="121"/>
    <x v="0"/>
    <x v="2"/>
    <s v="88574-37083-WX"/>
    <x v="19"/>
    <x v="2"/>
    <x v="839"/>
    <s v="mcobbledickpd@ucsd.edu"/>
    <x v="0"/>
    <s v="Tucson"/>
    <s v="Arabica"/>
    <x v="0"/>
    <x v="1"/>
    <n v="6.75"/>
    <n v="6.75"/>
    <n v="0.60749999999999993"/>
    <x v="2"/>
  </r>
  <r>
    <s v="UHP-24614-199"/>
    <x v="472"/>
    <x v="6"/>
    <x v="6"/>
    <s v="67953-79896-AC"/>
    <x v="17"/>
    <x v="4"/>
    <x v="840"/>
    <s v="alewrype@whitehouse.gov"/>
    <x v="0"/>
    <s v="Montgomery"/>
    <s v="Arabica"/>
    <x v="0"/>
    <x v="0"/>
    <n v="11.25"/>
    <n v="45"/>
    <n v="1.0125"/>
    <x v="2"/>
  </r>
  <r>
    <s v="HBY-35655-049"/>
    <x v="594"/>
    <x v="3"/>
    <x v="5"/>
    <s v="69207-93422-CQ"/>
    <x v="47"/>
    <x v="3"/>
    <x v="841"/>
    <s v="ihesselpf@ox.ac.uk"/>
    <x v="0"/>
    <s v="Fairbanks"/>
    <s v="Excelsa"/>
    <x v="2"/>
    <x v="2"/>
    <n v="27.945"/>
    <n v="83.835000000000008"/>
    <n v="3.07395"/>
    <x v="0"/>
  </r>
  <r>
    <s v="DCE-22886-861"/>
    <x v="89"/>
    <x v="3"/>
    <x v="8"/>
    <s v="56060-17602-RG"/>
    <x v="15"/>
    <x v="2"/>
    <x v="842"/>
    <s v="Not Available"/>
    <x v="1"/>
    <s v="Monasterevin"/>
    <s v="Excelsa"/>
    <x v="2"/>
    <x v="3"/>
    <n v="3.645"/>
    <n v="3.645"/>
    <n v="0.40095000000000003"/>
    <x v="0"/>
  </r>
  <r>
    <s v="QTG-93823-843"/>
    <x v="651"/>
    <x v="1"/>
    <x v="4"/>
    <s v="46859-14212-FI"/>
    <x v="19"/>
    <x v="2"/>
    <x v="843"/>
    <s v="csorrellph@amazon.com"/>
    <x v="2"/>
    <s v="Norton"/>
    <s v="Arabica"/>
    <x v="0"/>
    <x v="1"/>
    <n v="6.75"/>
    <n v="6.75"/>
    <n v="0.60749999999999993"/>
    <x v="2"/>
  </r>
  <r>
    <s v="QTG-93823-843"/>
    <x v="651"/>
    <x v="1"/>
    <x v="4"/>
    <s v="46859-14212-FI"/>
    <x v="6"/>
    <x v="3"/>
    <x v="843"/>
    <s v="csorrellph@amazon.com"/>
    <x v="2"/>
    <s v="Norton"/>
    <s v="Excelsa"/>
    <x v="2"/>
    <x v="1"/>
    <n v="7.29"/>
    <n v="21.87"/>
    <n v="0.80190000000000006"/>
    <x v="1"/>
  </r>
  <r>
    <s v="WFT-16178-396"/>
    <x v="249"/>
    <x v="1"/>
    <x v="9"/>
    <s v="33555-01585-RP"/>
    <x v="25"/>
    <x v="1"/>
    <x v="844"/>
    <s v="qheavysidepj@unc.edu"/>
    <x v="0"/>
    <s v="Lexington"/>
    <s v="Robusta"/>
    <x v="2"/>
    <x v="3"/>
    <n v="2.6849999999999996"/>
    <n v="13.424999999999997"/>
    <n v="0.16109999999999997"/>
    <x v="0"/>
  </r>
  <r>
    <s v="ERC-54560-934"/>
    <x v="652"/>
    <x v="3"/>
    <x v="5"/>
    <s v="11932-85629-CU"/>
    <x v="11"/>
    <x v="5"/>
    <x v="845"/>
    <s v="hreuvenpk@whitehouse.gov"/>
    <x v="0"/>
    <s v="Grand Rapids"/>
    <s v="Robusta"/>
    <x v="2"/>
    <x v="2"/>
    <n v="20.584999999999997"/>
    <n v="123.50999999999999"/>
    <n v="1.2350999999999999"/>
    <x v="2"/>
  </r>
  <r>
    <s v="RUK-78200-416"/>
    <x v="653"/>
    <x v="5"/>
    <x v="11"/>
    <s v="36192-07175-XC"/>
    <x v="12"/>
    <x v="0"/>
    <x v="846"/>
    <s v="mattwoolpl@nba.com"/>
    <x v="0"/>
    <s v="Des Moines"/>
    <s v="Liberica"/>
    <x v="2"/>
    <x v="3"/>
    <n v="3.8849999999999998"/>
    <n v="7.77"/>
    <n v="0.50505"/>
    <x v="2"/>
  </r>
  <r>
    <s v="KHK-13105-388"/>
    <x v="177"/>
    <x v="2"/>
    <x v="8"/>
    <s v="46242-54946-ZW"/>
    <x v="17"/>
    <x v="5"/>
    <x v="847"/>
    <s v="Not Available"/>
    <x v="0"/>
    <s v="Wilmington"/>
    <s v="Arabica"/>
    <x v="0"/>
    <x v="0"/>
    <n v="11.25"/>
    <n v="67.5"/>
    <n v="1.0125"/>
    <x v="0"/>
  </r>
  <r>
    <s v="NJR-03699-189"/>
    <x v="22"/>
    <x v="5"/>
    <x v="7"/>
    <s v="95152-82155-VQ"/>
    <x v="47"/>
    <x v="2"/>
    <x v="848"/>
    <s v="gwynespn@dagondesign.com"/>
    <x v="0"/>
    <s v="Austin"/>
    <s v="Excelsa"/>
    <x v="2"/>
    <x v="2"/>
    <n v="27.945"/>
    <n v="27.945"/>
    <n v="3.07395"/>
    <x v="2"/>
  </r>
  <r>
    <s v="PJV-20427-019"/>
    <x v="508"/>
    <x v="6"/>
    <x v="0"/>
    <s v="13404-39127-WQ"/>
    <x v="44"/>
    <x v="3"/>
    <x v="849"/>
    <s v="cmaccourtpo@amazon.com"/>
    <x v="0"/>
    <s v="Orlando"/>
    <s v="Arabica"/>
    <x v="1"/>
    <x v="2"/>
    <n v="29.784999999999997"/>
    <n v="89.35499999999999"/>
    <n v="2.6806499999999995"/>
    <x v="2"/>
  </r>
  <r>
    <s v="UGK-07613-982"/>
    <x v="654"/>
    <x v="0"/>
    <x v="2"/>
    <s v="57808-90533-UE"/>
    <x v="19"/>
    <x v="3"/>
    <x v="822"/>
    <s v="Not Available"/>
    <x v="0"/>
    <s v="New York City"/>
    <s v="Arabica"/>
    <x v="0"/>
    <x v="1"/>
    <n v="6.75"/>
    <n v="20.25"/>
    <n v="0.60749999999999993"/>
    <x v="1"/>
  </r>
  <r>
    <s v="OLA-68289-577"/>
    <x v="524"/>
    <x v="5"/>
    <x v="1"/>
    <s v="40226-52317-IO"/>
    <x v="19"/>
    <x v="1"/>
    <x v="850"/>
    <s v="ewilsonepq@eepurl.com"/>
    <x v="0"/>
    <s v="Washington"/>
    <s v="Arabica"/>
    <x v="0"/>
    <x v="1"/>
    <n v="6.75"/>
    <n v="33.75"/>
    <n v="0.60749999999999993"/>
    <x v="0"/>
  </r>
  <r>
    <s v="TNR-84447-052"/>
    <x v="655"/>
    <x v="1"/>
    <x v="4"/>
    <s v="34419-18068-AG"/>
    <x v="47"/>
    <x v="4"/>
    <x v="851"/>
    <s v="dduffiepr@time.com"/>
    <x v="0"/>
    <s v="Portland"/>
    <s v="Excelsa"/>
    <x v="2"/>
    <x v="2"/>
    <n v="27.945"/>
    <n v="111.78"/>
    <n v="3.07395"/>
    <x v="2"/>
  </r>
  <r>
    <s v="FBZ-64200-586"/>
    <x v="523"/>
    <x v="5"/>
    <x v="2"/>
    <s v="51738-61457-RS"/>
    <x v="28"/>
    <x v="0"/>
    <x v="852"/>
    <s v="mmatiasekps@ucoz.ru"/>
    <x v="0"/>
    <s v="New York City"/>
    <s v="Excelsa"/>
    <x v="0"/>
    <x v="2"/>
    <n v="31.624999999999996"/>
    <n v="63.249999999999993"/>
    <n v="3.4787499999999998"/>
    <x v="0"/>
  </r>
  <r>
    <s v="OBN-66334-505"/>
    <x v="656"/>
    <x v="3"/>
    <x v="11"/>
    <s v="86757-52367-ON"/>
    <x v="46"/>
    <x v="0"/>
    <x v="853"/>
    <s v="jcamillopt@shinystat.com"/>
    <x v="0"/>
    <s v="Washington"/>
    <s v="Excelsa"/>
    <x v="1"/>
    <x v="3"/>
    <n v="4.4550000000000001"/>
    <n v="8.91"/>
    <n v="0.49004999999999999"/>
    <x v="0"/>
  </r>
  <r>
    <s v="NXM-89323-646"/>
    <x v="657"/>
    <x v="2"/>
    <x v="6"/>
    <s v="28158-93383-CK"/>
    <x v="45"/>
    <x v="2"/>
    <x v="854"/>
    <s v="kphilbrickpu@cdc.gov"/>
    <x v="0"/>
    <s v="Washington"/>
    <s v="Excelsa"/>
    <x v="2"/>
    <x v="0"/>
    <n v="12.15"/>
    <n v="12.15"/>
    <n v="1.3365"/>
    <x v="0"/>
  </r>
  <r>
    <s v="NHI-23264-055"/>
    <x v="658"/>
    <x v="5"/>
    <x v="10"/>
    <s v="44799-09711-XW"/>
    <x v="20"/>
    <x v="4"/>
    <x v="855"/>
    <s v="Not Available"/>
    <x v="0"/>
    <s v="Allentown"/>
    <s v="Arabica"/>
    <x v="2"/>
    <x v="1"/>
    <n v="5.97"/>
    <n v="23.88"/>
    <n v="0.5373"/>
    <x v="0"/>
  </r>
  <r>
    <s v="EQH-53569-934"/>
    <x v="659"/>
    <x v="5"/>
    <x v="7"/>
    <s v="53667-91553-LT"/>
    <x v="3"/>
    <x v="4"/>
    <x v="856"/>
    <s v="bsillispw@istockphoto.com"/>
    <x v="0"/>
    <s v="Miami"/>
    <s v="Excelsa"/>
    <x v="0"/>
    <x v="0"/>
    <n v="13.75"/>
    <n v="55"/>
    <n v="1.5125"/>
    <x v="2"/>
  </r>
  <r>
    <s v="XKK-06692-189"/>
    <x v="558"/>
    <x v="3"/>
    <x v="9"/>
    <s v="86579-92122-OC"/>
    <x v="39"/>
    <x v="3"/>
    <x v="857"/>
    <s v="Not Available"/>
    <x v="0"/>
    <s v="Oklahoma City"/>
    <s v="Robusta"/>
    <x v="2"/>
    <x v="0"/>
    <n v="8.9499999999999993"/>
    <n v="26.849999999999998"/>
    <n v="0.53699999999999992"/>
    <x v="0"/>
  </r>
  <r>
    <s v="BYP-16005-016"/>
    <x v="660"/>
    <x v="6"/>
    <x v="3"/>
    <s v="01474-63436-TP"/>
    <x v="13"/>
    <x v="1"/>
    <x v="858"/>
    <s v="rcuttspy@techcrunch.com"/>
    <x v="0"/>
    <s v="Rockford"/>
    <s v="Robusta"/>
    <x v="0"/>
    <x v="2"/>
    <n v="22.884999999999998"/>
    <n v="114.42499999999998"/>
    <n v="1.3730999999999998"/>
    <x v="2"/>
  </r>
  <r>
    <s v="LWS-13938-905"/>
    <x v="661"/>
    <x v="1"/>
    <x v="11"/>
    <s v="90533-82440-EE"/>
    <x v="37"/>
    <x v="5"/>
    <x v="859"/>
    <s v="mdelvespz@nature.com"/>
    <x v="0"/>
    <s v="Montgomery"/>
    <s v="Arabica"/>
    <x v="0"/>
    <x v="2"/>
    <n v="25.874999999999996"/>
    <n v="155.24999999999997"/>
    <n v="2.3287499999999994"/>
    <x v="0"/>
  </r>
  <r>
    <s v="OLH-95722-362"/>
    <x v="662"/>
    <x v="6"/>
    <x v="7"/>
    <s v="48553-69225-VX"/>
    <x v="31"/>
    <x v="3"/>
    <x v="860"/>
    <s v="dgrittonq0@nydailynews.com"/>
    <x v="0"/>
    <s v="Pasadena"/>
    <s v="Liberica"/>
    <x v="2"/>
    <x v="1"/>
    <n v="7.77"/>
    <n v="23.31"/>
    <n v="1.0101"/>
    <x v="0"/>
  </r>
  <r>
    <s v="OLH-95722-362"/>
    <x v="662"/>
    <x v="6"/>
    <x v="7"/>
    <s v="48553-69225-VX"/>
    <x v="13"/>
    <x v="4"/>
    <x v="860"/>
    <s v="dgrittonq0@nydailynews.com"/>
    <x v="0"/>
    <s v="Pasadena"/>
    <s v="Robusta"/>
    <x v="0"/>
    <x v="2"/>
    <n v="22.884999999999998"/>
    <n v="91.539999999999992"/>
    <n v="1.3730999999999998"/>
    <x v="1"/>
  </r>
  <r>
    <s v="KCW-50949-318"/>
    <x v="184"/>
    <x v="3"/>
    <x v="9"/>
    <s v="52374-27313-IV"/>
    <x v="33"/>
    <x v="1"/>
    <x v="861"/>
    <s v="dgutq2@umich.edu"/>
    <x v="0"/>
    <s v="Houston"/>
    <s v="Excelsa"/>
    <x v="1"/>
    <x v="0"/>
    <n v="14.85"/>
    <n v="74.25"/>
    <n v="1.6335"/>
    <x v="0"/>
  </r>
  <r>
    <s v="JGZ-16947-591"/>
    <x v="663"/>
    <x v="5"/>
    <x v="10"/>
    <s v="14264-41252-SL"/>
    <x v="7"/>
    <x v="5"/>
    <x v="862"/>
    <s v="wpummeryq3@topsy.com"/>
    <x v="0"/>
    <s v="Muskegon"/>
    <s v="Liberica"/>
    <x v="1"/>
    <x v="3"/>
    <n v="4.7549999999999999"/>
    <n v="28.53"/>
    <n v="0.61814999999999998"/>
    <x v="2"/>
  </r>
  <r>
    <s v="LXS-63326-144"/>
    <x v="334"/>
    <x v="6"/>
    <x v="5"/>
    <s v="35367-50483-AR"/>
    <x v="35"/>
    <x v="0"/>
    <x v="863"/>
    <s v="gsiudaq4@nytimes.com"/>
    <x v="0"/>
    <s v="Washington"/>
    <s v="Robusta"/>
    <x v="1"/>
    <x v="1"/>
    <n v="7.169999999999999"/>
    <n v="14.339999999999998"/>
    <n v="0.43019999999999992"/>
    <x v="0"/>
  </r>
  <r>
    <s v="CZG-86544-655"/>
    <x v="664"/>
    <x v="4"/>
    <x v="8"/>
    <s v="69443-77665-QW"/>
    <x v="42"/>
    <x v="0"/>
    <x v="864"/>
    <s v="hcrowneq5@wufoo.com"/>
    <x v="1"/>
    <s v="Sallins"/>
    <s v="Arabica"/>
    <x v="1"/>
    <x v="1"/>
    <n v="7.77"/>
    <n v="15.54"/>
    <n v="0.69929999999999992"/>
    <x v="0"/>
  </r>
  <r>
    <s v="WFV-88138-247"/>
    <x v="24"/>
    <x v="4"/>
    <x v="0"/>
    <s v="63411-51758-QC"/>
    <x v="41"/>
    <x v="3"/>
    <x v="865"/>
    <s v="vpawseyq6@tiny.cc"/>
    <x v="0"/>
    <s v="Macon"/>
    <s v="Robusta"/>
    <x v="1"/>
    <x v="0"/>
    <n v="11.95"/>
    <n v="35.849999999999994"/>
    <n v="0.71699999999999997"/>
    <x v="2"/>
  </r>
  <r>
    <s v="RFG-28227-288"/>
    <x v="12"/>
    <x v="5"/>
    <x v="1"/>
    <s v="68605-21835-UF"/>
    <x v="42"/>
    <x v="5"/>
    <x v="866"/>
    <s v="awaterhouseq7@istockphoto.com"/>
    <x v="0"/>
    <s v="Shreveport"/>
    <s v="Arabica"/>
    <x v="1"/>
    <x v="1"/>
    <n v="7.77"/>
    <n v="46.62"/>
    <n v="0.69929999999999992"/>
    <x v="2"/>
  </r>
  <r>
    <s v="QAK-77286-758"/>
    <x v="105"/>
    <x v="5"/>
    <x v="3"/>
    <s v="34786-30419-XY"/>
    <x v="35"/>
    <x v="1"/>
    <x v="867"/>
    <s v="fhaughianq8@1688.com"/>
    <x v="0"/>
    <s v="Tacoma"/>
    <s v="Robusta"/>
    <x v="1"/>
    <x v="1"/>
    <n v="7.169999999999999"/>
    <n v="35.849999999999994"/>
    <n v="0.43019999999999992"/>
    <x v="2"/>
  </r>
  <r>
    <s v="CZD-56716-840"/>
    <x v="665"/>
    <x v="0"/>
    <x v="10"/>
    <s v="15456-29250-RU"/>
    <x v="27"/>
    <x v="4"/>
    <x v="868"/>
    <s v="Not Available"/>
    <x v="0"/>
    <s v="El Paso"/>
    <s v="Liberica"/>
    <x v="2"/>
    <x v="2"/>
    <n v="29.784999999999997"/>
    <n v="119.13999999999999"/>
    <n v="3.8720499999999998"/>
    <x v="2"/>
  </r>
  <r>
    <s v="UBI-59229-277"/>
    <x v="44"/>
    <x v="1"/>
    <x v="0"/>
    <s v="00886-35803-FG"/>
    <x v="31"/>
    <x v="3"/>
    <x v="869"/>
    <s v="Not Available"/>
    <x v="0"/>
    <s v="Birmingham"/>
    <s v="Liberica"/>
    <x v="2"/>
    <x v="1"/>
    <n v="7.77"/>
    <n v="23.31"/>
    <n v="1.0101"/>
    <x v="2"/>
  </r>
  <r>
    <s v="WJJ-37489-898"/>
    <x v="171"/>
    <x v="0"/>
    <x v="8"/>
    <s v="31599-82152-AD"/>
    <x v="17"/>
    <x v="2"/>
    <x v="870"/>
    <s v="rfaltinqb@topsy.com"/>
    <x v="1"/>
    <s v="Portumna"/>
    <s v="Arabica"/>
    <x v="0"/>
    <x v="0"/>
    <n v="11.25"/>
    <n v="11.25"/>
    <n v="1.0125"/>
    <x v="2"/>
  </r>
  <r>
    <s v="ORX-57454-917"/>
    <x v="328"/>
    <x v="3"/>
    <x v="0"/>
    <s v="76209-39601-ZR"/>
    <x v="47"/>
    <x v="3"/>
    <x v="871"/>
    <s v="gcheekeqc@sitemeter.com"/>
    <x v="2"/>
    <s v="London"/>
    <s v="Excelsa"/>
    <x v="2"/>
    <x v="2"/>
    <n v="27.945"/>
    <n v="83.835000000000008"/>
    <n v="3.07395"/>
    <x v="0"/>
  </r>
  <r>
    <s v="GRB-68838-629"/>
    <x v="648"/>
    <x v="2"/>
    <x v="0"/>
    <s v="15064-65241-HB"/>
    <x v="4"/>
    <x v="4"/>
    <x v="872"/>
    <s v="grattqd@phpbb.com"/>
    <x v="1"/>
    <s v="Castlemartyr"/>
    <s v="Robusta"/>
    <x v="1"/>
    <x v="2"/>
    <n v="27.484999999999996"/>
    <n v="109.93999999999998"/>
    <n v="1.6490999999999998"/>
    <x v="2"/>
  </r>
  <r>
    <s v="SHT-04865-419"/>
    <x v="666"/>
    <x v="6"/>
    <x v="5"/>
    <s v="69215-90789-DL"/>
    <x v="40"/>
    <x v="4"/>
    <x v="873"/>
    <s v="Not Available"/>
    <x v="0"/>
    <s v="Wilmington"/>
    <s v="Robusta"/>
    <x v="1"/>
    <x v="3"/>
    <n v="3.5849999999999995"/>
    <n v="14.339999999999998"/>
    <n v="0.21509999999999996"/>
    <x v="0"/>
  </r>
  <r>
    <s v="UQI-28177-865"/>
    <x v="577"/>
    <x v="2"/>
    <x v="0"/>
    <s v="04317-46176-TB"/>
    <x v="40"/>
    <x v="5"/>
    <x v="874"/>
    <s v="ieberleinqf@hc360.com"/>
    <x v="0"/>
    <s v="Harrisburg"/>
    <s v="Robusta"/>
    <x v="1"/>
    <x v="3"/>
    <n v="3.5849999999999995"/>
    <n v="21.509999999999998"/>
    <n v="0.21509999999999996"/>
    <x v="2"/>
  </r>
  <r>
    <s v="OIB-13664-879"/>
    <x v="114"/>
    <x v="5"/>
    <x v="3"/>
    <s v="04713-57765-KR"/>
    <x v="17"/>
    <x v="0"/>
    <x v="875"/>
    <s v="jdrengqg@uiuc.edu"/>
    <x v="1"/>
    <s v="Sallins"/>
    <s v="Arabica"/>
    <x v="0"/>
    <x v="0"/>
    <n v="11.25"/>
    <n v="22.5"/>
    <n v="1.0125"/>
    <x v="0"/>
  </r>
  <r>
    <s v="PJS-30996-485"/>
    <x v="4"/>
    <x v="2"/>
    <x v="4"/>
    <s v="86579-92122-OC"/>
    <x v="29"/>
    <x v="2"/>
    <x v="857"/>
    <s v="Not Available"/>
    <x v="0"/>
    <s v="Oklahoma City"/>
    <s v="Arabica"/>
    <x v="1"/>
    <x v="3"/>
    <n v="3.8849999999999998"/>
    <n v="3.8849999999999998"/>
    <n v="0.34964999999999996"/>
    <x v="1"/>
  </r>
  <r>
    <s v="HEL-86709-449"/>
    <x v="667"/>
    <x v="2"/>
    <x v="1"/>
    <s v="86579-92122-OC"/>
    <x v="47"/>
    <x v="2"/>
    <x v="857"/>
    <s v="Not Available"/>
    <x v="0"/>
    <s v="Oklahoma City"/>
    <s v="Excelsa"/>
    <x v="2"/>
    <x v="2"/>
    <n v="27.945"/>
    <n v="27.945"/>
    <n v="3.07395"/>
    <x v="1"/>
  </r>
  <r>
    <s v="NCH-55389-562"/>
    <x v="110"/>
    <x v="4"/>
    <x v="8"/>
    <s v="86579-92122-OC"/>
    <x v="10"/>
    <x v="1"/>
    <x v="857"/>
    <s v="Not Available"/>
    <x v="0"/>
    <s v="Oklahoma City"/>
    <s v="Excelsa"/>
    <x v="1"/>
    <x v="2"/>
    <n v="34.154999999999994"/>
    <n v="170.77499999999998"/>
    <n v="3.7570499999999996"/>
    <x v="1"/>
  </r>
  <r>
    <s v="NCH-55389-562"/>
    <x v="110"/>
    <x v="4"/>
    <x v="8"/>
    <s v="86579-92122-OC"/>
    <x v="4"/>
    <x v="0"/>
    <x v="857"/>
    <s v="Not Available"/>
    <x v="0"/>
    <s v="Oklahoma City"/>
    <s v="Robusta"/>
    <x v="1"/>
    <x v="2"/>
    <n v="27.484999999999996"/>
    <n v="54.969999999999992"/>
    <n v="1.6490999999999998"/>
    <x v="1"/>
  </r>
  <r>
    <s v="NCH-55389-562"/>
    <x v="110"/>
    <x v="4"/>
    <x v="8"/>
    <s v="86579-92122-OC"/>
    <x v="33"/>
    <x v="2"/>
    <x v="857"/>
    <s v="Not Available"/>
    <x v="0"/>
    <s v="Oklahoma City"/>
    <s v="Excelsa"/>
    <x v="1"/>
    <x v="0"/>
    <n v="14.85"/>
    <n v="14.85"/>
    <n v="1.6335"/>
    <x v="1"/>
  </r>
  <r>
    <s v="NCH-55389-562"/>
    <x v="110"/>
    <x v="4"/>
    <x v="8"/>
    <s v="86579-92122-OC"/>
    <x v="29"/>
    <x v="0"/>
    <x v="857"/>
    <s v="Not Available"/>
    <x v="0"/>
    <s v="Oklahoma City"/>
    <s v="Arabica"/>
    <x v="1"/>
    <x v="3"/>
    <n v="3.8849999999999998"/>
    <n v="7.77"/>
    <n v="0.34964999999999996"/>
    <x v="1"/>
  </r>
  <r>
    <s v="GUG-45603-775"/>
    <x v="668"/>
    <x v="6"/>
    <x v="10"/>
    <s v="40959-32642-DN"/>
    <x v="7"/>
    <x v="1"/>
    <x v="876"/>
    <s v="rstrathernqn@devhub.com"/>
    <x v="0"/>
    <s v="Little Rock"/>
    <s v="Liberica"/>
    <x v="1"/>
    <x v="3"/>
    <n v="4.7549999999999999"/>
    <n v="23.774999999999999"/>
    <n v="0.61814999999999998"/>
    <x v="0"/>
  </r>
  <r>
    <s v="KJB-98240-098"/>
    <x v="422"/>
    <x v="6"/>
    <x v="4"/>
    <s v="77746-08153-PM"/>
    <x v="32"/>
    <x v="1"/>
    <x v="877"/>
    <s v="cmiguelqo@exblog.jp"/>
    <x v="0"/>
    <s v="Hagerstown"/>
    <s v="Liberica"/>
    <x v="1"/>
    <x v="0"/>
    <n v="15.85"/>
    <n v="79.25"/>
    <n v="2.0605000000000002"/>
    <x v="0"/>
  </r>
  <r>
    <s v="JMS-48374-462"/>
    <x v="669"/>
    <x v="3"/>
    <x v="11"/>
    <s v="49667-96708-JL"/>
    <x v="30"/>
    <x v="0"/>
    <x v="878"/>
    <s v="Not Available"/>
    <x v="0"/>
    <s v="Albany"/>
    <s v="Arabica"/>
    <x v="2"/>
    <x v="2"/>
    <n v="22.884999999999998"/>
    <n v="45.769999999999996"/>
    <n v="2.0596499999999995"/>
    <x v="0"/>
  </r>
  <r>
    <s v="YIT-15877-117"/>
    <x v="670"/>
    <x v="1"/>
    <x v="8"/>
    <s v="24155-79322-EQ"/>
    <x v="39"/>
    <x v="2"/>
    <x v="879"/>
    <s v="mrocksqq@exblog.jp"/>
    <x v="1"/>
    <s v="Crossmolina"/>
    <s v="Robusta"/>
    <x v="2"/>
    <x v="0"/>
    <n v="8.9499999999999993"/>
    <n v="8.9499999999999993"/>
    <n v="0.53699999999999992"/>
    <x v="0"/>
  </r>
  <r>
    <s v="YVK-82679-655"/>
    <x v="341"/>
    <x v="0"/>
    <x v="4"/>
    <s v="95342-88311-SF"/>
    <x v="8"/>
    <x v="4"/>
    <x v="880"/>
    <s v="yburrellsqr@vinaora.com"/>
    <x v="0"/>
    <s v="Lexington"/>
    <s v="Robusta"/>
    <x v="0"/>
    <x v="1"/>
    <n v="5.97"/>
    <n v="23.88"/>
    <n v="0.35819999999999996"/>
    <x v="0"/>
  </r>
  <r>
    <s v="TYH-81940-054"/>
    <x v="671"/>
    <x v="5"/>
    <x v="10"/>
    <s v="69374-08133-RI"/>
    <x v="46"/>
    <x v="1"/>
    <x v="881"/>
    <s v="cgoodrumqs@goodreads.com"/>
    <x v="0"/>
    <s v="San Diego"/>
    <s v="Excelsa"/>
    <x v="1"/>
    <x v="3"/>
    <n v="4.4550000000000001"/>
    <n v="22.274999999999999"/>
    <n v="0.49004999999999999"/>
    <x v="2"/>
  </r>
  <r>
    <s v="HTY-30660-254"/>
    <x v="672"/>
    <x v="3"/>
    <x v="0"/>
    <s v="83844-95908-RX"/>
    <x v="0"/>
    <x v="3"/>
    <x v="882"/>
    <s v="jjefferysqt@blog.com"/>
    <x v="0"/>
    <s v="Los Angeles"/>
    <s v="Robusta"/>
    <x v="0"/>
    <x v="0"/>
    <n v="9.9499999999999993"/>
    <n v="29.849999999999998"/>
    <n v="0.59699999999999998"/>
    <x v="0"/>
  </r>
  <r>
    <s v="GPW-43956-761"/>
    <x v="673"/>
    <x v="4"/>
    <x v="4"/>
    <s v="09667-09231-YM"/>
    <x v="38"/>
    <x v="5"/>
    <x v="883"/>
    <s v="bwardellqu@adobe.com"/>
    <x v="0"/>
    <s v="Brooklyn"/>
    <s v="Excelsa"/>
    <x v="1"/>
    <x v="1"/>
    <n v="8.91"/>
    <n v="53.46"/>
    <n v="0.98009999999999997"/>
    <x v="0"/>
  </r>
  <r>
    <s v="DWY-56352-412"/>
    <x v="674"/>
    <x v="2"/>
    <x v="10"/>
    <s v="55427-08059-DF"/>
    <x v="25"/>
    <x v="2"/>
    <x v="884"/>
    <s v="zwalisiakqv@ucsd.edu"/>
    <x v="1"/>
    <s v="Booterstown"/>
    <s v="Robusta"/>
    <x v="2"/>
    <x v="3"/>
    <n v="2.6849999999999996"/>
    <n v="2.6849999999999996"/>
    <n v="0.16109999999999997"/>
    <x v="0"/>
  </r>
  <r>
    <s v="PUH-55647-976"/>
    <x v="675"/>
    <x v="5"/>
    <x v="6"/>
    <s v="06624-54037-BQ"/>
    <x v="36"/>
    <x v="0"/>
    <x v="885"/>
    <s v="wleopoldqw@blogspot.com"/>
    <x v="0"/>
    <s v="Gainesville"/>
    <s v="Robusta"/>
    <x v="0"/>
    <x v="3"/>
    <n v="2.9849999999999999"/>
    <n v="5.97"/>
    <n v="0.17909999999999998"/>
    <x v="2"/>
  </r>
  <r>
    <s v="DTB-71371-705"/>
    <x v="539"/>
    <x v="1"/>
    <x v="2"/>
    <s v="48544-90737-AZ"/>
    <x v="5"/>
    <x v="2"/>
    <x v="886"/>
    <s v="cshaldersqx@cisco.com"/>
    <x v="0"/>
    <s v="Clearwater"/>
    <s v="Liberica"/>
    <x v="2"/>
    <x v="0"/>
    <n v="12.95"/>
    <n v="12.95"/>
    <n v="1.6835"/>
    <x v="0"/>
  </r>
  <r>
    <s v="ZDC-64769-740"/>
    <x v="676"/>
    <x v="4"/>
    <x v="0"/>
    <s v="79463-01597-FQ"/>
    <x v="1"/>
    <x v="2"/>
    <x v="887"/>
    <s v="Not Available"/>
    <x v="0"/>
    <s v="Amarillo"/>
    <s v="Excelsa"/>
    <x v="0"/>
    <x v="1"/>
    <n v="8.25"/>
    <n v="8.25"/>
    <n v="0.90749999999999997"/>
    <x v="2"/>
  </r>
  <r>
    <s v="TED-81959-419"/>
    <x v="677"/>
    <x v="3"/>
    <x v="3"/>
    <s v="27702-50024-XC"/>
    <x v="44"/>
    <x v="1"/>
    <x v="888"/>
    <s v="nfurberqz@jugem.jp"/>
    <x v="0"/>
    <s v="Fort Worth"/>
    <s v="Arabica"/>
    <x v="1"/>
    <x v="2"/>
    <n v="29.784999999999997"/>
    <n v="148.92499999999998"/>
    <n v="2.6806499999999995"/>
    <x v="2"/>
  </r>
  <r>
    <s v="FDO-25756-141"/>
    <x v="629"/>
    <x v="5"/>
    <x v="3"/>
    <s v="57360-46846-NS"/>
    <x v="44"/>
    <x v="3"/>
    <x v="889"/>
    <s v="Not Available"/>
    <x v="1"/>
    <s v="Lusk"/>
    <s v="Arabica"/>
    <x v="1"/>
    <x v="2"/>
    <n v="29.784999999999997"/>
    <n v="89.35499999999999"/>
    <n v="2.6806499999999995"/>
    <x v="0"/>
  </r>
  <r>
    <s v="HKN-31467-517"/>
    <x v="662"/>
    <x v="6"/>
    <x v="7"/>
    <s v="84045-66771-SL"/>
    <x v="24"/>
    <x v="5"/>
    <x v="890"/>
    <s v="ckeaver1@ucoz.com"/>
    <x v="0"/>
    <s v="Pensacola"/>
    <s v="Liberica"/>
    <x v="0"/>
    <x v="0"/>
    <n v="14.55"/>
    <n v="87.300000000000011"/>
    <n v="1.8915000000000002"/>
    <x v="2"/>
  </r>
  <r>
    <s v="POF-29666-012"/>
    <x v="102"/>
    <x v="3"/>
    <x v="8"/>
    <s v="46885-00260-TL"/>
    <x v="34"/>
    <x v="2"/>
    <x v="891"/>
    <s v="sroseboroughr2@virginia.edu"/>
    <x v="0"/>
    <s v="Tacoma"/>
    <s v="Robusta"/>
    <x v="2"/>
    <x v="1"/>
    <n v="5.3699999999999992"/>
    <n v="5.3699999999999992"/>
    <n v="0.32219999999999993"/>
    <x v="0"/>
  </r>
  <r>
    <s v="IRX-59256-644"/>
    <x v="678"/>
    <x v="1"/>
    <x v="9"/>
    <s v="96446-62142-EN"/>
    <x v="16"/>
    <x v="3"/>
    <x v="892"/>
    <s v="ckingwellr3@squarespace.com"/>
    <x v="1"/>
    <s v="Rathnew"/>
    <s v="Arabica"/>
    <x v="2"/>
    <x v="3"/>
    <n v="2.9849999999999999"/>
    <n v="8.9550000000000001"/>
    <n v="0.26865"/>
    <x v="0"/>
  </r>
  <r>
    <s v="LTN-89139-350"/>
    <x v="679"/>
    <x v="0"/>
    <x v="1"/>
    <s v="07756-71018-GU"/>
    <x v="4"/>
    <x v="1"/>
    <x v="893"/>
    <s v="kcantor4@gmpg.org"/>
    <x v="0"/>
    <s v="Fort Wayne"/>
    <s v="Robusta"/>
    <x v="1"/>
    <x v="2"/>
    <n v="27.484999999999996"/>
    <n v="137.42499999999998"/>
    <n v="1.6490999999999998"/>
    <x v="0"/>
  </r>
  <r>
    <s v="TXF-79780-017"/>
    <x v="112"/>
    <x v="5"/>
    <x v="2"/>
    <s v="92048-47813-QB"/>
    <x v="41"/>
    <x v="1"/>
    <x v="894"/>
    <s v="mblakemorer5@nsw.gov.au"/>
    <x v="0"/>
    <s v="Amarillo"/>
    <s v="Robusta"/>
    <x v="1"/>
    <x v="0"/>
    <n v="11.95"/>
    <n v="59.75"/>
    <n v="0.71699999999999997"/>
    <x v="2"/>
  </r>
  <r>
    <s v="ALM-80762-974"/>
    <x v="55"/>
    <x v="3"/>
    <x v="6"/>
    <s v="84045-66771-SL"/>
    <x v="42"/>
    <x v="3"/>
    <x v="890"/>
    <s v="ckeaver1@ucoz.com"/>
    <x v="0"/>
    <s v="Pensacola"/>
    <s v="Arabica"/>
    <x v="1"/>
    <x v="1"/>
    <n v="7.77"/>
    <n v="23.31"/>
    <n v="0.69929999999999992"/>
    <x v="1"/>
  </r>
  <r>
    <s v="NXF-15738-707"/>
    <x v="680"/>
    <x v="6"/>
    <x v="4"/>
    <s v="28699-16256-XV"/>
    <x v="34"/>
    <x v="0"/>
    <x v="895"/>
    <s v="Not Available"/>
    <x v="0"/>
    <s v="Silver Spring"/>
    <s v="Robusta"/>
    <x v="2"/>
    <x v="1"/>
    <n v="5.3699999999999992"/>
    <n v="10.739999999999998"/>
    <n v="0.32219999999999993"/>
    <x v="2"/>
  </r>
  <r>
    <s v="MVV-19034-198"/>
    <x v="94"/>
    <x v="6"/>
    <x v="5"/>
    <s v="98476-63654-CG"/>
    <x v="47"/>
    <x v="5"/>
    <x v="896"/>
    <s v="Not Available"/>
    <x v="0"/>
    <s v="Madison"/>
    <s v="Excelsa"/>
    <x v="2"/>
    <x v="2"/>
    <n v="27.945"/>
    <n v="167.67000000000002"/>
    <n v="3.07395"/>
    <x v="0"/>
  </r>
  <r>
    <s v="KUX-19632-830"/>
    <x v="160"/>
    <x v="5"/>
    <x v="2"/>
    <s v="55409-07759-YG"/>
    <x v="15"/>
    <x v="5"/>
    <x v="897"/>
    <s v="cbernardotr9@wix.com"/>
    <x v="0"/>
    <s v="Conroe"/>
    <s v="Excelsa"/>
    <x v="2"/>
    <x v="3"/>
    <n v="3.645"/>
    <n v="21.87"/>
    <n v="0.40095000000000003"/>
    <x v="0"/>
  </r>
  <r>
    <s v="SNZ-44595-152"/>
    <x v="681"/>
    <x v="2"/>
    <x v="3"/>
    <s v="06136-65250-PG"/>
    <x v="41"/>
    <x v="0"/>
    <x v="898"/>
    <s v="kkemeryra@t.co"/>
    <x v="0"/>
    <s v="Denton"/>
    <s v="Robusta"/>
    <x v="1"/>
    <x v="0"/>
    <n v="11.95"/>
    <n v="23.9"/>
    <n v="0.71699999999999997"/>
    <x v="0"/>
  </r>
  <r>
    <s v="GQA-37241-629"/>
    <x v="502"/>
    <x v="1"/>
    <x v="4"/>
    <s v="08405-33165-BS"/>
    <x v="14"/>
    <x v="0"/>
    <x v="899"/>
    <s v="fparlotrb@forbes.com"/>
    <x v="0"/>
    <s v="Columbus"/>
    <s v="Arabica"/>
    <x v="0"/>
    <x v="3"/>
    <n v="3.375"/>
    <n v="6.75"/>
    <n v="0.30374999999999996"/>
    <x v="0"/>
  </r>
  <r>
    <s v="WVV-79948-067"/>
    <x v="682"/>
    <x v="3"/>
    <x v="4"/>
    <s v="66070-30559-WI"/>
    <x v="28"/>
    <x v="2"/>
    <x v="900"/>
    <s v="rcheakrc@tripadvisor.com"/>
    <x v="1"/>
    <s v="Bundoran"/>
    <s v="Excelsa"/>
    <x v="0"/>
    <x v="2"/>
    <n v="31.624999999999996"/>
    <n v="31.624999999999996"/>
    <n v="3.4787499999999998"/>
    <x v="0"/>
  </r>
  <r>
    <s v="LHX-81117-166"/>
    <x v="683"/>
    <x v="2"/>
    <x v="9"/>
    <s v="01282-28364-RZ"/>
    <x v="41"/>
    <x v="4"/>
    <x v="901"/>
    <s v="kogeneayrd@utexas.edu"/>
    <x v="0"/>
    <s v="Aurora"/>
    <s v="Robusta"/>
    <x v="1"/>
    <x v="0"/>
    <n v="11.95"/>
    <n v="47.8"/>
    <n v="0.71699999999999997"/>
    <x v="2"/>
  </r>
  <r>
    <s v="GCD-75444-320"/>
    <x v="594"/>
    <x v="3"/>
    <x v="5"/>
    <s v="51277-93873-RP"/>
    <x v="43"/>
    <x v="2"/>
    <x v="902"/>
    <s v="cayrere@symantec.com"/>
    <x v="0"/>
    <s v="Daytona Beach"/>
    <s v="Liberica"/>
    <x v="0"/>
    <x v="2"/>
    <n v="33.464999999999996"/>
    <n v="33.464999999999996"/>
    <n v="4.3504499999999995"/>
    <x v="2"/>
  </r>
  <r>
    <s v="SGA-30059-217"/>
    <x v="389"/>
    <x v="4"/>
    <x v="10"/>
    <s v="84405-83364-DG"/>
    <x v="20"/>
    <x v="1"/>
    <x v="903"/>
    <s v="lkynetonrf@macromedia.com"/>
    <x v="2"/>
    <s v="Seaton"/>
    <s v="Arabica"/>
    <x v="2"/>
    <x v="1"/>
    <n v="5.97"/>
    <n v="29.849999999999998"/>
    <n v="0.5373"/>
    <x v="0"/>
  </r>
  <r>
    <s v="GNL-98714-885"/>
    <x v="583"/>
    <x v="4"/>
    <x v="6"/>
    <s v="83731-53280-YC"/>
    <x v="0"/>
    <x v="3"/>
    <x v="904"/>
    <s v="Not Available"/>
    <x v="2"/>
    <s v="Wirral"/>
    <s v="Robusta"/>
    <x v="0"/>
    <x v="0"/>
    <n v="9.9499999999999993"/>
    <n v="29.849999999999998"/>
    <n v="0.59699999999999998"/>
    <x v="0"/>
  </r>
  <r>
    <s v="OQA-93249-841"/>
    <x v="647"/>
    <x v="2"/>
    <x v="8"/>
    <s v="03917-13632-KC"/>
    <x v="37"/>
    <x v="5"/>
    <x v="905"/>
    <s v="Not Available"/>
    <x v="0"/>
    <s v="Saint Louis"/>
    <s v="Arabica"/>
    <x v="0"/>
    <x v="2"/>
    <n v="25.874999999999996"/>
    <n v="155.24999999999997"/>
    <n v="2.3287499999999994"/>
    <x v="0"/>
  </r>
  <r>
    <s v="DUV-12075-132"/>
    <x v="366"/>
    <x v="3"/>
    <x v="1"/>
    <s v="62494-09113-RP"/>
    <x v="15"/>
    <x v="1"/>
    <x v="906"/>
    <s v="Not Available"/>
    <x v="0"/>
    <s v="Fort Smith"/>
    <s v="Excelsa"/>
    <x v="2"/>
    <x v="3"/>
    <n v="3.645"/>
    <n v="18.225000000000001"/>
    <n v="0.40095000000000003"/>
    <x v="2"/>
  </r>
  <r>
    <s v="DUV-12075-132"/>
    <x v="366"/>
    <x v="3"/>
    <x v="1"/>
    <s v="62494-09113-RP"/>
    <x v="31"/>
    <x v="0"/>
    <x v="906"/>
    <s v="Not Available"/>
    <x v="0"/>
    <s v="Fort Smith"/>
    <s v="Liberica"/>
    <x v="2"/>
    <x v="1"/>
    <n v="7.77"/>
    <n v="15.54"/>
    <n v="1.0101"/>
    <x v="2"/>
  </r>
  <r>
    <s v="KPO-24942-184"/>
    <x v="684"/>
    <x v="6"/>
    <x v="6"/>
    <s v="70567-65133-CN"/>
    <x v="26"/>
    <x v="3"/>
    <x v="907"/>
    <s v="Not Available"/>
    <x v="1"/>
    <s v="Bagenalstown"/>
    <s v="Liberica"/>
    <x v="1"/>
    <x v="2"/>
    <n v="36.454999999999998"/>
    <n v="109.36499999999999"/>
    <n v="4.7391499999999995"/>
    <x v="2"/>
  </r>
  <r>
    <s v="SRJ-79353-838"/>
    <x v="506"/>
    <x v="6"/>
    <x v="9"/>
    <s v="77869-81373-AY"/>
    <x v="2"/>
    <x v="5"/>
    <x v="908"/>
    <s v="Not Available"/>
    <x v="0"/>
    <s v="Philadelphia"/>
    <s v="Arabica"/>
    <x v="1"/>
    <x v="0"/>
    <n v="12.95"/>
    <n v="77.699999999999989"/>
    <n v="1.1655"/>
    <x v="2"/>
  </r>
  <r>
    <s v="XBV-40336-071"/>
    <x v="685"/>
    <x v="1"/>
    <x v="10"/>
    <s v="38536-98293-JZ"/>
    <x v="16"/>
    <x v="3"/>
    <x v="909"/>
    <s v="Not Available"/>
    <x v="1"/>
    <s v="Watergrasshill"/>
    <s v="Arabica"/>
    <x v="2"/>
    <x v="3"/>
    <n v="2.9849999999999999"/>
    <n v="8.9550000000000001"/>
    <n v="0.26865"/>
    <x v="2"/>
  </r>
  <r>
    <s v="RLM-96511-467"/>
    <x v="191"/>
    <x v="3"/>
    <x v="4"/>
    <s v="43014-53743-XK"/>
    <x v="4"/>
    <x v="2"/>
    <x v="910"/>
    <s v="jtewelsonrn@samsung.com"/>
    <x v="0"/>
    <s v="Dallas"/>
    <s v="Robusta"/>
    <x v="1"/>
    <x v="2"/>
    <n v="27.484999999999996"/>
    <n v="27.484999999999996"/>
    <n v="1.6490999999999998"/>
    <x v="2"/>
  </r>
  <r>
    <s v="AEZ-13242-456"/>
    <x v="686"/>
    <x v="1"/>
    <x v="5"/>
    <s v="62494-09113-RP"/>
    <x v="8"/>
    <x v="1"/>
    <x v="906"/>
    <s v="Not Available"/>
    <x v="0"/>
    <s v="Fort Smith"/>
    <s v="Robusta"/>
    <x v="0"/>
    <x v="1"/>
    <n v="5.97"/>
    <n v="29.849999999999998"/>
    <n v="0.35819999999999996"/>
    <x v="2"/>
  </r>
  <r>
    <s v="UME-75640-698"/>
    <x v="687"/>
    <x v="2"/>
    <x v="7"/>
    <s v="62494-09113-RP"/>
    <x v="19"/>
    <x v="4"/>
    <x v="906"/>
    <s v="Not Available"/>
    <x v="0"/>
    <s v="Fort Smith"/>
    <s v="Arabica"/>
    <x v="0"/>
    <x v="1"/>
    <n v="6.75"/>
    <n v="27"/>
    <n v="0.60749999999999993"/>
    <x v="1"/>
  </r>
  <r>
    <s v="GJC-66474-557"/>
    <x v="629"/>
    <x v="5"/>
    <x v="3"/>
    <s v="64965-78386-MY"/>
    <x v="9"/>
    <x v="2"/>
    <x v="911"/>
    <s v="njennyrq@bigcartel.com"/>
    <x v="0"/>
    <s v="Whittier"/>
    <s v="Arabica"/>
    <x v="2"/>
    <x v="0"/>
    <n v="9.9499999999999993"/>
    <n v="9.9499999999999993"/>
    <n v="0.89549999999999985"/>
    <x v="2"/>
  </r>
  <r>
    <s v="IRV-20769-219"/>
    <x v="688"/>
    <x v="0"/>
    <x v="7"/>
    <s v="77131-58092-GE"/>
    <x v="18"/>
    <x v="3"/>
    <x v="912"/>
    <s v="Not Available"/>
    <x v="2"/>
    <s v="London"/>
    <s v="Excelsa"/>
    <x v="0"/>
    <x v="3"/>
    <n v="4.125"/>
    <n v="12.375"/>
    <n v="0.453749999999999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29504-0E11-419C-AA68-C9E87FB648D1}" name="PivotTable2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342:A343"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dataField="1" numFmtId="167" showAll="0"/>
    <pivotField numFmtId="167" showAll="0"/>
    <pivotField numFmtId="167" showAll="0"/>
    <pivotField showAll="0">
      <items count="4">
        <item x="2"/>
        <item x="1"/>
        <item x="0"/>
        <item t="default"/>
      </items>
    </pivotField>
  </pivotFields>
  <rowItems count="1">
    <i/>
  </rowItems>
  <colItems count="1">
    <i/>
  </colItems>
  <dataFields count="1">
    <dataField name="Average Price Per Order" fld="14" subtotal="average" baseField="0" baseItem="16" numFmtId="167"/>
  </dataFields>
  <formats count="3">
    <format dxfId="22">
      <pivotArea type="all" dataOnly="0" outline="0" fieldPosition="0"/>
    </format>
    <format dxfId="21">
      <pivotArea outline="0" collapsedLevelsAreSubtotals="1" fieldPosition="0"/>
    </format>
    <format dxfId="20">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CEBE9D-C46C-4862-BA9F-41F27700A171}" name="PivotTable2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368:A369"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dataField="1" numFmtId="166" showAll="0">
      <items count="5">
        <item x="3"/>
        <item x="1"/>
        <item x="0"/>
        <item x="2"/>
        <item t="default"/>
      </items>
    </pivotField>
    <pivotField numFmtId="167" showAll="0"/>
    <pivotField numFmtId="167" showAll="0"/>
    <pivotField numFmtId="167" showAll="0"/>
    <pivotField showAll="0">
      <items count="4">
        <item x="2"/>
        <item x="1"/>
        <item x="0"/>
        <item t="default"/>
      </items>
    </pivotField>
  </pivotFields>
  <rowItems count="1">
    <i/>
  </rowItems>
  <colItems count="1">
    <i/>
  </colItems>
  <dataFields count="1">
    <dataField name="Average Size of cup Ordered" fld="13" subtotal="average" baseField="0" baseItem="16" numFmtId="166"/>
  </dataFields>
  <formats count="3">
    <format dxfId="25">
      <pivotArea type="all" dataOnly="0" outline="0" fieldPosition="0"/>
    </format>
    <format dxfId="24">
      <pivotArea outline="0" collapsedLevelsAreSubtotals="1" fieldPosition="0"/>
    </format>
    <format dxfId="23">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D04FB3-A141-4D60-9163-3F2A9AEE7F07}"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location ref="A231:A232"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dataField="1" numFmtId="167" showAll="0"/>
    <pivotField numFmtId="167" showAll="0"/>
    <pivotField numFmtId="167" showAll="0"/>
    <pivotField showAll="0">
      <items count="4">
        <item x="2"/>
        <item x="1"/>
        <item x="0"/>
        <item t="default"/>
      </items>
    </pivotField>
  </pivotFields>
  <rowItems count="1">
    <i/>
  </rowItems>
  <colItems count="1">
    <i/>
  </colItems>
  <dataFields count="1">
    <dataField name="Sum of Unit Price" fld="1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30E0FB-9F98-44F3-8F87-BC6E588DB0A1}"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106:B112"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numFmtId="167" showAll="0"/>
    <pivotField showAll="0">
      <items count="4">
        <item x="2"/>
        <item x="1"/>
        <item x="0"/>
        <item t="default"/>
      </items>
    </pivotField>
  </pivotFields>
  <rowFields count="1">
    <field x="5"/>
  </rowFields>
  <rowItems count="6">
    <i>
      <x v="31"/>
    </i>
    <i>
      <x v="27"/>
    </i>
    <i>
      <x v="19"/>
    </i>
    <i>
      <x v="11"/>
    </i>
    <i>
      <x v="7"/>
    </i>
    <i t="grand">
      <x/>
    </i>
  </rowItems>
  <colItems count="1">
    <i/>
  </colItems>
  <dataFields count="1">
    <dataField name="Sales revenue" fld="15" baseField="5" baseItem="31" numFmtId="167"/>
  </dataFields>
  <chartFormats count="5">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5" count="1" selected="0">
            <x v="11"/>
          </reference>
        </references>
      </pivotArea>
    </chartFormat>
    <chartFormat chart="20" format="4">
      <pivotArea type="data" outline="0" fieldPosition="0">
        <references count="2">
          <reference field="4294967294" count="1" selected="0">
            <x v="0"/>
          </reference>
          <reference field="5" count="1" selected="0">
            <x v="19"/>
          </reference>
        </references>
      </pivotArea>
    </chartFormat>
    <chartFormat chart="20" format="5">
      <pivotArea type="data" outline="0" fieldPosition="0">
        <references count="2">
          <reference field="4294967294" count="1" selected="0">
            <x v="0"/>
          </reference>
          <reference field="5" count="1" selected="0">
            <x v="27"/>
          </reference>
        </references>
      </pivotArea>
    </chartFormat>
    <chartFormat chart="20" format="6">
      <pivotArea type="data" outline="0" fieldPosition="0">
        <references count="2">
          <reference field="4294967294" count="1" selected="0">
            <x v="0"/>
          </reference>
          <reference field="5" count="1" selected="0">
            <x v="31"/>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E664D0-D941-423E-9FBC-A4618D86CFFD}" name="PivotTable2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399:A400"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numFmtId="167" showAll="0"/>
    <pivotField showAll="0">
      <items count="4">
        <item x="2"/>
        <item x="1"/>
        <item x="0"/>
        <item t="default"/>
      </items>
    </pivotField>
  </pivotFields>
  <rowItems count="1">
    <i/>
  </rowItems>
  <colItems count="1">
    <i/>
  </colItems>
  <dataFields count="1">
    <dataField name="Total sales revenue" fld="15" baseField="0" baseItem="0"/>
  </dataFields>
  <formats count="3">
    <format dxfId="28">
      <pivotArea type="all" dataOnly="0" outline="0" fieldPosition="0"/>
    </format>
    <format dxfId="27">
      <pivotArea outline="0" collapsedLevelsAreSubtotals="1" fieldPosition="0"/>
    </format>
    <format dxfId="26">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502345-9439-4A39-A1B9-D4C7EB26710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11"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axis="axisRow" showAll="0">
      <items count="8">
        <item x="3"/>
        <item x="5"/>
        <item x="1"/>
        <item x="0"/>
        <item x="2"/>
        <item x="4"/>
        <item x="6"/>
        <item t="default"/>
      </items>
    </pivotField>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numFmtId="167" showAll="0"/>
    <pivotField showAll="0">
      <items count="4">
        <item x="2"/>
        <item x="1"/>
        <item x="0"/>
        <item t="default"/>
      </items>
    </pivotField>
  </pivotFields>
  <rowFields count="1">
    <field x="2"/>
  </rowFields>
  <rowItems count="8">
    <i>
      <x/>
    </i>
    <i>
      <x v="1"/>
    </i>
    <i>
      <x v="2"/>
    </i>
    <i>
      <x v="3"/>
    </i>
    <i>
      <x v="4"/>
    </i>
    <i>
      <x v="5"/>
    </i>
    <i>
      <x v="6"/>
    </i>
    <i t="grand">
      <x/>
    </i>
  </rowItems>
  <colItems count="1">
    <i/>
  </colItems>
  <dataFields count="1">
    <dataField name="Sales Revenue" fld="15" baseField="2" baseItem="0" numFmtId="167"/>
  </dataFields>
  <chartFormats count="1">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314B4-BCA2-4CEA-B5EB-034B1048CFEC}" name="PivotTable2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0">
  <location ref="A463:A464"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dataField="1" showAll="0"/>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numFmtId="167" showAll="0"/>
    <pivotField numFmtId="167" showAll="0"/>
    <pivotField showAll="0">
      <items count="4">
        <item x="2"/>
        <item x="1"/>
        <item x="0"/>
        <item t="default"/>
      </items>
    </pivotField>
  </pivotFields>
  <rowItems count="1">
    <i/>
  </rowItems>
  <colItems count="1">
    <i/>
  </colItems>
  <dataFields count="1">
    <dataField name="Sum of Quantity"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DFEDBF-61C4-4A5D-92F1-FA4781B6016E}" name="PivotTable2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0">
  <location ref="A430:B43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numFmtId="167" showAll="0"/>
    <pivotField showAll="0">
      <items count="4">
        <item x="2"/>
        <item x="1"/>
        <item x="0"/>
        <item t="default"/>
      </items>
    </pivotField>
  </pivotFields>
  <rowFields count="1">
    <field x="7"/>
  </rowFields>
  <rowItems count="6">
    <i>
      <x v="28"/>
    </i>
    <i>
      <x v="125"/>
    </i>
    <i>
      <x v="255"/>
    </i>
    <i>
      <x v="646"/>
    </i>
    <i>
      <x v="831"/>
    </i>
    <i t="grand">
      <x/>
    </i>
  </rowItems>
  <colItems count="1">
    <i/>
  </colItems>
  <dataFields count="1">
    <dataField name="Sum of Sales" fld="15" showDataAs="percentOfTotal" baseField="0" baseItem="0" numFmtId="10"/>
  </dataFields>
  <pivotTableStyleInfo name="PivotStyleMedium9" showRowHeaders="1" showColHeaders="1" showRowStripes="0" showColStripes="0" showLastColumn="1"/>
  <filters count="1">
    <filter fld="7"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48F382-5C25-423E-B0F8-33AA3A99871D}"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69:B73"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axis="axisRow" showAll="0">
      <items count="4">
        <item sd="0" x="1"/>
        <item sd="0" x="2"/>
        <item sd="0" x="0"/>
        <item t="default" sd="0"/>
      </items>
    </pivotField>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numFmtId="167" showAll="0"/>
    <pivotField showAll="0">
      <items count="4">
        <item x="2"/>
        <item x="1"/>
        <item x="0"/>
        <item t="default"/>
      </items>
    </pivotField>
  </pivotFields>
  <rowFields count="1">
    <field x="9"/>
  </rowFields>
  <rowItems count="4">
    <i>
      <x/>
    </i>
    <i>
      <x v="1"/>
    </i>
    <i>
      <x v="2"/>
    </i>
    <i t="grand">
      <x/>
    </i>
  </rowItems>
  <colItems count="1">
    <i/>
  </colItems>
  <dataFields count="1">
    <dataField name="Sum of Sales" fld="1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8D975E-C5F6-48F7-B8D5-C1CF07FF51E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location ref="A190:C196" firstHeaderRow="0"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dataField="1" showAll="0"/>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numFmtId="167" showAll="0"/>
    <pivotField numFmtId="167" showAll="0"/>
    <pivotField showAll="0">
      <items count="4">
        <item x="2"/>
        <item x="1"/>
        <item x="0"/>
        <item t="default"/>
      </items>
    </pivotField>
  </pivotFields>
  <rowFields count="1">
    <field x="5"/>
  </rowFields>
  <rowItems count="6">
    <i>
      <x/>
    </i>
    <i>
      <x v="9"/>
    </i>
    <i>
      <x v="10"/>
    </i>
    <i>
      <x v="11"/>
    </i>
    <i>
      <x v="40"/>
    </i>
    <i t="grand">
      <x/>
    </i>
  </rowItems>
  <colFields count="1">
    <field x="-2"/>
  </colFields>
  <colItems count="2">
    <i>
      <x/>
    </i>
    <i i="1">
      <x v="1"/>
    </i>
  </colItems>
  <dataFields count="2">
    <dataField name="Sum of Quantity" fld="6" showDataAs="percentOfTotal" baseField="0" baseItem="0" numFmtId="10"/>
    <dataField name="cups sold" fld="6" baseField="5" baseItem="0" numFmtId="169"/>
  </dataFields>
  <chartFormats count="44">
    <chartFormat chart="45" format="19" series="1">
      <pivotArea type="data" outline="0" fieldPosition="0">
        <references count="1">
          <reference field="4294967294" count="1" selected="0">
            <x v="0"/>
          </reference>
        </references>
      </pivotArea>
    </chartFormat>
    <chartFormat chart="45" format="20">
      <pivotArea type="data" outline="0" fieldPosition="0">
        <references count="2">
          <reference field="4294967294" count="1" selected="0">
            <x v="0"/>
          </reference>
          <reference field="5" count="1" selected="0">
            <x v="0"/>
          </reference>
        </references>
      </pivotArea>
    </chartFormat>
    <chartFormat chart="45" format="21">
      <pivotArea type="data" outline="0" fieldPosition="0">
        <references count="2">
          <reference field="4294967294" count="1" selected="0">
            <x v="0"/>
          </reference>
          <reference field="5" count="1" selected="0">
            <x v="9"/>
          </reference>
        </references>
      </pivotArea>
    </chartFormat>
    <chartFormat chart="45" format="22">
      <pivotArea type="data" outline="0" fieldPosition="0">
        <references count="2">
          <reference field="4294967294" count="1" selected="0">
            <x v="0"/>
          </reference>
          <reference field="5" count="1" selected="0">
            <x v="10"/>
          </reference>
        </references>
      </pivotArea>
    </chartFormat>
    <chartFormat chart="45" format="23">
      <pivotArea type="data" outline="0" fieldPosition="0">
        <references count="2">
          <reference field="4294967294" count="1" selected="0">
            <x v="0"/>
          </reference>
          <reference field="5" count="1" selected="0">
            <x v="11"/>
          </reference>
        </references>
      </pivotArea>
    </chartFormat>
    <chartFormat chart="45" format="24">
      <pivotArea type="data" outline="0" fieldPosition="0">
        <references count="2">
          <reference field="4294967294" count="1" selected="0">
            <x v="0"/>
          </reference>
          <reference field="5" count="1" selected="0">
            <x v="40"/>
          </reference>
        </references>
      </pivotArea>
    </chartFormat>
    <chartFormat chart="45" format="25" series="1">
      <pivotArea type="data" outline="0" fieldPosition="0">
        <references count="1">
          <reference field="4294967294" count="1" selected="0">
            <x v="1"/>
          </reference>
        </references>
      </pivotArea>
    </chartFormat>
    <chartFormat chart="45" format="26">
      <pivotArea type="data" outline="0" fieldPosition="0">
        <references count="2">
          <reference field="4294967294" count="1" selected="0">
            <x v="1"/>
          </reference>
          <reference field="5" count="1" selected="0">
            <x v="0"/>
          </reference>
        </references>
      </pivotArea>
    </chartFormat>
    <chartFormat chart="45" format="27">
      <pivotArea type="data" outline="0" fieldPosition="0">
        <references count="2">
          <reference field="4294967294" count="1" selected="0">
            <x v="1"/>
          </reference>
          <reference field="5" count="1" selected="0">
            <x v="9"/>
          </reference>
        </references>
      </pivotArea>
    </chartFormat>
    <chartFormat chart="45" format="28">
      <pivotArea type="data" outline="0" fieldPosition="0">
        <references count="2">
          <reference field="4294967294" count="1" selected="0">
            <x v="1"/>
          </reference>
          <reference field="5" count="1" selected="0">
            <x v="10"/>
          </reference>
        </references>
      </pivotArea>
    </chartFormat>
    <chartFormat chart="45" format="29">
      <pivotArea type="data" outline="0" fieldPosition="0">
        <references count="2">
          <reference field="4294967294" count="1" selected="0">
            <x v="1"/>
          </reference>
          <reference field="5" count="1" selected="0">
            <x v="11"/>
          </reference>
        </references>
      </pivotArea>
    </chartFormat>
    <chartFormat chart="45" format="30">
      <pivotArea type="data" outline="0" fieldPosition="0">
        <references count="2">
          <reference field="4294967294" count="1" selected="0">
            <x v="1"/>
          </reference>
          <reference field="5" count="1" selected="0">
            <x v="40"/>
          </reference>
        </references>
      </pivotArea>
    </chartFormat>
    <chartFormat chart="45" format="31">
      <pivotArea type="data" outline="0" fieldPosition="0">
        <references count="2">
          <reference field="4294967294" count="1" selected="0">
            <x v="0"/>
          </reference>
          <reference field="5" count="1" selected="0">
            <x v="7"/>
          </reference>
        </references>
      </pivotArea>
    </chartFormat>
    <chartFormat chart="45" format="32">
      <pivotArea type="data" outline="0" fieldPosition="0">
        <references count="2">
          <reference field="4294967294" count="1" selected="0">
            <x v="0"/>
          </reference>
          <reference field="5" count="1" selected="0">
            <x v="17"/>
          </reference>
        </references>
      </pivotArea>
    </chartFormat>
    <chartFormat chart="45" format="33">
      <pivotArea type="data" outline="0" fieldPosition="0">
        <references count="2">
          <reference field="4294967294" count="1" selected="0">
            <x v="0"/>
          </reference>
          <reference field="5" count="1" selected="0">
            <x v="28"/>
          </reference>
        </references>
      </pivotArea>
    </chartFormat>
    <chartFormat chart="45" format="34">
      <pivotArea type="data" outline="0" fieldPosition="0">
        <references count="2">
          <reference field="4294967294" count="1" selected="0">
            <x v="0"/>
          </reference>
          <reference field="5" count="1" selected="0">
            <x v="42"/>
          </reference>
        </references>
      </pivotArea>
    </chartFormat>
    <chartFormat chart="45" format="35">
      <pivotArea type="data" outline="0" fieldPosition="0">
        <references count="2">
          <reference field="4294967294" count="1" selected="0">
            <x v="0"/>
          </reference>
          <reference field="5" count="1" selected="0">
            <x v="1"/>
          </reference>
        </references>
      </pivotArea>
    </chartFormat>
    <chartFormat chart="45" format="36">
      <pivotArea type="data" outline="0" fieldPosition="0">
        <references count="2">
          <reference field="4294967294" count="1" selected="0">
            <x v="0"/>
          </reference>
          <reference field="5" count="1" selected="0">
            <x v="13"/>
          </reference>
        </references>
      </pivotArea>
    </chartFormat>
    <chartFormat chart="45" format="37">
      <pivotArea type="data" outline="0" fieldPosition="0">
        <references count="2">
          <reference field="4294967294" count="1" selected="0">
            <x v="0"/>
          </reference>
          <reference field="5" count="1" selected="0">
            <x v="27"/>
          </reference>
        </references>
      </pivotArea>
    </chartFormat>
    <chartFormat chart="45" format="38">
      <pivotArea type="data" outline="0" fieldPosition="0">
        <references count="2">
          <reference field="4294967294" count="1" selected="0">
            <x v="0"/>
          </reference>
          <reference field="5" count="1" selected="0">
            <x v="36"/>
          </reference>
        </references>
      </pivotArea>
    </chartFormat>
    <chartFormat chart="45" format="39">
      <pivotArea type="data" outline="0" fieldPosition="0">
        <references count="2">
          <reference field="4294967294" count="1" selected="0">
            <x v="0"/>
          </reference>
          <reference field="5" count="1" selected="0">
            <x v="12"/>
          </reference>
        </references>
      </pivotArea>
    </chartFormat>
    <chartFormat chart="45" format="40">
      <pivotArea type="data" outline="0" fieldPosition="0">
        <references count="2">
          <reference field="4294967294" count="1" selected="0">
            <x v="0"/>
          </reference>
          <reference field="5" count="1" selected="0">
            <x v="24"/>
          </reference>
        </references>
      </pivotArea>
    </chartFormat>
    <chartFormat chart="45" format="41">
      <pivotArea type="data" outline="0" fieldPosition="0">
        <references count="2">
          <reference field="4294967294" count="1" selected="0">
            <x v="0"/>
          </reference>
          <reference field="5" count="1" selected="0">
            <x v="19"/>
          </reference>
        </references>
      </pivotArea>
    </chartFormat>
    <chartFormat chart="45" format="42">
      <pivotArea type="data" outline="0" fieldPosition="0">
        <references count="2">
          <reference field="4294967294" count="1" selected="0">
            <x v="0"/>
          </reference>
          <reference field="5" count="1" selected="0">
            <x v="31"/>
          </reference>
        </references>
      </pivotArea>
    </chartFormat>
    <chartFormat chart="45" format="43">
      <pivotArea type="data" outline="0" fieldPosition="0">
        <references count="2">
          <reference field="4294967294" count="1" selected="0">
            <x v="0"/>
          </reference>
          <reference field="5" count="1" selected="0">
            <x v="43"/>
          </reference>
        </references>
      </pivotArea>
    </chartFormat>
    <chartFormat chart="45" format="44">
      <pivotArea type="data" outline="0" fieldPosition="0">
        <references count="2">
          <reference field="4294967294" count="1" selected="0">
            <x v="0"/>
          </reference>
          <reference field="5" count="1" selected="0">
            <x v="16"/>
          </reference>
        </references>
      </pivotArea>
    </chartFormat>
    <chartFormat chart="45" format="45">
      <pivotArea type="data" outline="0" fieldPosition="0">
        <references count="2">
          <reference field="4294967294" count="1" selected="0">
            <x v="0"/>
          </reference>
          <reference field="5" count="1" selected="0">
            <x v="25"/>
          </reference>
        </references>
      </pivotArea>
    </chartFormat>
    <chartFormat chart="45" format="46">
      <pivotArea type="data" outline="0" fieldPosition="0">
        <references count="2">
          <reference field="4294967294" count="1" selected="0">
            <x v="0"/>
          </reference>
          <reference field="5" count="1" selected="0">
            <x v="45"/>
          </reference>
        </references>
      </pivotArea>
    </chartFormat>
    <chartFormat chart="45" format="47">
      <pivotArea type="data" outline="0" fieldPosition="0">
        <references count="2">
          <reference field="4294967294" count="1" selected="0">
            <x v="0"/>
          </reference>
          <reference field="5" count="1" selected="0">
            <x v="3"/>
          </reference>
        </references>
      </pivotArea>
    </chartFormat>
    <chartFormat chart="45" format="48">
      <pivotArea type="data" outline="0" fieldPosition="0">
        <references count="2">
          <reference field="4294967294" count="1" selected="0">
            <x v="0"/>
          </reference>
          <reference field="5" count="1" selected="0">
            <x v="39"/>
          </reference>
        </references>
      </pivotArea>
    </chartFormat>
    <chartFormat chart="45" format="49">
      <pivotArea type="data" outline="0" fieldPosition="0">
        <references count="2">
          <reference field="4294967294" count="1" selected="0">
            <x v="0"/>
          </reference>
          <reference field="5" count="1" selected="0">
            <x v="23"/>
          </reference>
        </references>
      </pivotArea>
    </chartFormat>
    <chartFormat chart="45" format="50">
      <pivotArea type="data" outline="0" fieldPosition="0">
        <references count="2">
          <reference field="4294967294" count="1" selected="0">
            <x v="0"/>
          </reference>
          <reference field="5" count="1" selected="0">
            <x v="35"/>
          </reference>
        </references>
      </pivotArea>
    </chartFormat>
    <chartFormat chart="45" format="51">
      <pivotArea type="data" outline="0" fieldPosition="0">
        <references count="2">
          <reference field="4294967294" count="1" selected="0">
            <x v="0"/>
          </reference>
          <reference field="5" count="1" selected="0">
            <x v="47"/>
          </reference>
        </references>
      </pivotArea>
    </chartFormat>
    <chartFormat chart="45" format="52">
      <pivotArea type="data" outline="0" fieldPosition="0">
        <references count="2">
          <reference field="4294967294" count="1" selected="0">
            <x v="0"/>
          </reference>
          <reference field="5" count="1" selected="0">
            <x v="15"/>
          </reference>
        </references>
      </pivotArea>
    </chartFormat>
    <chartFormat chart="45" format="53">
      <pivotArea type="data" outline="0" fieldPosition="0">
        <references count="2">
          <reference field="4294967294" count="1" selected="0">
            <x v="0"/>
          </reference>
          <reference field="5" count="1" selected="0">
            <x v="6"/>
          </reference>
        </references>
      </pivotArea>
    </chartFormat>
    <chartFormat chart="45" format="54">
      <pivotArea type="data" outline="0" fieldPosition="0">
        <references count="2">
          <reference field="4294967294" count="1" selected="0">
            <x v="0"/>
          </reference>
          <reference field="5" count="1" selected="0">
            <x v="18"/>
          </reference>
        </references>
      </pivotArea>
    </chartFormat>
    <chartFormat chart="45" format="55">
      <pivotArea type="data" outline="0" fieldPosition="0">
        <references count="2">
          <reference field="4294967294" count="1" selected="0">
            <x v="0"/>
          </reference>
          <reference field="5" count="1" selected="0">
            <x v="30"/>
          </reference>
        </references>
      </pivotArea>
    </chartFormat>
    <chartFormat chart="45" format="56">
      <pivotArea type="data" outline="0" fieldPosition="0">
        <references count="2">
          <reference field="4294967294" count="1" selected="0">
            <x v="0"/>
          </reference>
          <reference field="5" count="1" selected="0">
            <x v="2"/>
          </reference>
        </references>
      </pivotArea>
    </chartFormat>
    <chartFormat chart="45" format="57">
      <pivotArea type="data" outline="0" fieldPosition="0">
        <references count="2">
          <reference field="4294967294" count="1" selected="0">
            <x v="0"/>
          </reference>
          <reference field="5" count="1" selected="0">
            <x v="14"/>
          </reference>
        </references>
      </pivotArea>
    </chartFormat>
    <chartFormat chart="45" format="58">
      <pivotArea type="data" outline="0" fieldPosition="0">
        <references count="2">
          <reference field="4294967294" count="1" selected="0">
            <x v="0"/>
          </reference>
          <reference field="5" count="1" selected="0">
            <x v="26"/>
          </reference>
        </references>
      </pivotArea>
    </chartFormat>
    <chartFormat chart="45" format="59">
      <pivotArea type="data" outline="0" fieldPosition="0">
        <references count="2">
          <reference field="4294967294" count="1" selected="0">
            <x v="0"/>
          </reference>
          <reference field="5" count="1" selected="0">
            <x v="38"/>
          </reference>
        </references>
      </pivotArea>
    </chartFormat>
    <chartFormat chart="45" format="60">
      <pivotArea type="data" outline="0" fieldPosition="0">
        <references count="2">
          <reference field="4294967294" count="1" selected="0">
            <x v="0"/>
          </reference>
          <reference field="5" count="1" selected="0">
            <x v="22"/>
          </reference>
        </references>
      </pivotArea>
    </chartFormat>
    <chartFormat chart="45" format="61">
      <pivotArea type="data" outline="0" fieldPosition="0">
        <references count="2">
          <reference field="4294967294" count="1" selected="0">
            <x v="0"/>
          </reference>
          <reference field="5" count="1" selected="0">
            <x v="34"/>
          </reference>
        </references>
      </pivotArea>
    </chartFormat>
    <chartFormat chart="45" format="62">
      <pivotArea type="data" outline="0" fieldPosition="0">
        <references count="2">
          <reference field="4294967294" count="1" selected="0">
            <x v="0"/>
          </reference>
          <reference field="5" count="1" selected="0">
            <x v="46"/>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138ACA-19B1-4F6D-951D-5A86E1E0E66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3:B4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axis="axisRow" showAll="0">
      <items count="13">
        <item x="4"/>
        <item x="10"/>
        <item x="6"/>
        <item x="8"/>
        <item x="5"/>
        <item x="1"/>
        <item x="2"/>
        <item x="3"/>
        <item x="0"/>
        <item x="7"/>
        <item x="11"/>
        <item x="9"/>
        <item t="default"/>
      </items>
    </pivotField>
    <pivotField showAll="0"/>
    <pivotField showAll="0"/>
    <pivotField showAll="0"/>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numFmtId="167" showAll="0"/>
    <pivotField showAll="0">
      <items count="4">
        <item x="2"/>
        <item x="1"/>
        <item x="0"/>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ales Revenue" fld="15" baseField="2" baseItem="0" numFmtId="167"/>
  </dataFields>
  <chartFormats count="1">
    <chartFormat chart="5"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21A876-CE27-4811-9742-5856C718DF65}"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268:B275" firstHeaderRow="1" firstDataRow="1" firstDataCol="1" rowPageCount="1" colPageCount="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autoSortScope>
        <pivotArea dataOnly="0" outline="0" fieldPosition="0">
          <references count="1">
            <reference field="4294967294" count="1" selected="0">
              <x v="0"/>
            </reference>
          </references>
        </pivotArea>
      </autoSortScope>
    </pivotField>
    <pivotField axis="axisPage" showAll="0">
      <items count="7">
        <item x="2"/>
        <item x="0"/>
        <item x="3"/>
        <item x="4"/>
        <item x="1"/>
        <item x="5"/>
        <item t="default"/>
      </items>
    </pivotField>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dataField="1" numFmtId="167" showAll="0"/>
    <pivotField numFmtId="167" showAll="0"/>
    <pivotField numFmtId="167" showAll="0"/>
    <pivotField showAll="0">
      <items count="4">
        <item x="2"/>
        <item x="1"/>
        <item x="0"/>
        <item t="default"/>
      </items>
    </pivotField>
  </pivotFields>
  <rowFields count="1">
    <field x="5"/>
  </rowFields>
  <rowItems count="7">
    <i>
      <x v="31"/>
    </i>
    <i>
      <x v="15"/>
    </i>
    <i>
      <x v="35"/>
    </i>
    <i>
      <x v="23"/>
    </i>
    <i>
      <x v="27"/>
    </i>
    <i>
      <x v="7"/>
    </i>
    <i t="grand">
      <x/>
    </i>
  </rowItems>
  <colItems count="1">
    <i/>
  </colItems>
  <pageFields count="1">
    <pageField fld="6" item="0" hier="-1"/>
  </pageFields>
  <dataFields count="1">
    <dataField name="Sum of Unit Price" fld="14" baseField="0" baseItem="0"/>
  </dataField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BC2ECD-24D3-495E-88E2-FF88665A494B}"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148:B154"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numFmtId="167" showAll="0"/>
    <pivotField showAll="0">
      <items count="4">
        <item x="2"/>
        <item x="1"/>
        <item x="0"/>
        <item t="default"/>
      </items>
    </pivotField>
  </pivotFields>
  <rowFields count="1">
    <field x="5"/>
  </rowFields>
  <rowItems count="6">
    <i>
      <x v="44"/>
    </i>
    <i>
      <x v="4"/>
    </i>
    <i>
      <x v="20"/>
    </i>
    <i>
      <x v="24"/>
    </i>
    <i>
      <x v="8"/>
    </i>
    <i t="grand">
      <x/>
    </i>
  </rowItems>
  <colItems count="1">
    <i/>
  </colItems>
  <dataFields count="1">
    <dataField name="Sales revenue" fld="15" baseField="5" baseItem="31" numFmtId="167"/>
  </dataFields>
  <chartFormats count="1">
    <chartFormat chart="18"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191C221-FC94-4528-89E9-036E1C78FFF5}" sourceName="Roast Type">
  <pivotTables>
    <pivotTable tabId="20" name="PivotTable1"/>
    <pivotTable tabId="20" name="PivotTable10"/>
    <pivotTable tabId="20" name="PivotTable11"/>
    <pivotTable tabId="20" name="PivotTable12"/>
    <pivotTable tabId="20" name="PivotTable13"/>
    <pivotTable tabId="20" name="PivotTable2"/>
    <pivotTable tabId="20" name="PivotTable21"/>
    <pivotTable tabId="20" name="PivotTable22"/>
    <pivotTable tabId="20" name="PivotTable23"/>
    <pivotTable tabId="20" name="PivotTable24"/>
    <pivotTable tabId="20" name="PivotTable29"/>
    <pivotTable tabId="20" name="PivotTable4"/>
    <pivotTable tabId="20" name="PivotTable7"/>
  </pivotTables>
  <data>
    <tabular pivotCacheId="181122382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57DB5F-3D68-4456-8F94-E2B0BFDBE9CD}" sourceName="Size">
  <pivotTables>
    <pivotTable tabId="20" name="PivotTable1"/>
    <pivotTable tabId="20" name="PivotTable10"/>
    <pivotTable tabId="20" name="PivotTable11"/>
    <pivotTable tabId="20" name="PivotTable12"/>
    <pivotTable tabId="20" name="PivotTable13"/>
    <pivotTable tabId="20" name="PivotTable2"/>
    <pivotTable tabId="20" name="PivotTable21"/>
    <pivotTable tabId="20" name="PivotTable22"/>
    <pivotTable tabId="20" name="PivotTable23"/>
    <pivotTable tabId="20" name="PivotTable24"/>
    <pivotTable tabId="20" name="PivotTable29"/>
    <pivotTable tabId="20" name="PivotTable4"/>
    <pivotTable tabId="20" name="PivotTable7"/>
  </pivotTables>
  <data>
    <tabular pivotCacheId="181122382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95280B-E02B-4F51-98E6-4DF192C693A9}" sourceName="Loyalty Card">
  <pivotTables>
    <pivotTable tabId="20" name="PivotTable1"/>
    <pivotTable tabId="20" name="PivotTable10"/>
    <pivotTable tabId="20" name="PivotTable11"/>
    <pivotTable tabId="20" name="PivotTable12"/>
    <pivotTable tabId="20" name="PivotTable13"/>
    <pivotTable tabId="20" name="PivotTable2"/>
    <pivotTable tabId="20" name="PivotTable21"/>
    <pivotTable tabId="20" name="PivotTable22"/>
    <pivotTable tabId="20" name="PivotTable23"/>
    <pivotTable tabId="20" name="PivotTable24"/>
    <pivotTable tabId="20" name="PivotTable29"/>
    <pivotTable tabId="20" name="PivotTable4"/>
    <pivotTable tabId="20" name="PivotTable7"/>
  </pivotTables>
  <data>
    <tabular pivotCacheId="18112238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06037D68-224F-4832-8EF4-B2BAAD9B5B64}" cache="Slicer_Roast_Type" caption="Roast Type" columnCount="3" style="Slicer Style 1" rowHeight="241300"/>
  <slicer name="Size" xr10:uid="{2CE8AB4B-5BE3-4A13-9F0E-F60610FDA5EA}" cache="Slicer_Size" caption="Size" columnCount="2" style="Slicer Style 1" rowHeight="241300"/>
  <slicer name="Loyalty Card" xr10:uid="{CEEC5244-C787-495B-8A10-8114AA79B7E8}" cache="Slicer_Loyalty_Card" caption="Loyal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FF7756-283F-4BC1-A5F1-AD7D258EA770}" name="Table5" displayName="Table5" ref="A1:R1001" totalsRowShown="0" headerRowDxfId="19" tableBorderDxfId="18">
  <autoFilter ref="A1:R1001" xr:uid="{DFFF7756-283F-4BC1-A5F1-AD7D258EA770}"/>
  <tableColumns count="18">
    <tableColumn id="1" xr3:uid="{4D3E9E5A-9CBF-46A4-BA1C-1B91E115FE3A}" name="Order ID" dataDxfId="17"/>
    <tableColumn id="2" xr3:uid="{C95B521C-6D8E-4085-8EAD-BB9B7E39EAD9}" name="Order Date" dataDxfId="16"/>
    <tableColumn id="3" xr3:uid="{DFC06D5C-6437-4AC8-B16D-1E05F73673EA}" name="Order Day" dataDxfId="15">
      <calculatedColumnFormula>TEXT(B2,"dddd")</calculatedColumnFormula>
    </tableColumn>
    <tableColumn id="4" xr3:uid="{1732B45F-A860-4D85-A14A-00FCCC23A718}" name="Order Month" dataDxfId="14">
      <calculatedColumnFormula>TEXT(B2,"mmmm")</calculatedColumnFormula>
    </tableColumn>
    <tableColumn id="5" xr3:uid="{E99E6BB6-D469-44A9-BA68-4EDBCE870BD4}" name="Customer ID" dataDxfId="13"/>
    <tableColumn id="6" xr3:uid="{A1E69DF5-7071-49D6-8BC6-9B8E974024DB}" name="Product ID" dataDxfId="12"/>
    <tableColumn id="7" xr3:uid="{2710264B-EF6C-4E89-A9E3-26C11FB62C03}" name="Quantity" dataDxfId="11"/>
    <tableColumn id="8" xr3:uid="{87EE4D27-DE32-49DE-BE71-201BC806E676}" name="Customer Name" dataDxfId="10">
      <calculatedColumnFormula>_xlfn.XLOOKUP(E2,customers!$A$2:$A$1001,customers!$B$2:$B$1001,,0)</calculatedColumnFormula>
    </tableColumn>
    <tableColumn id="9" xr3:uid="{3D1DAB15-0952-470A-8E8F-D87137F4F2BC}" name="Customer Email" dataDxfId="9">
      <calculatedColumnFormula>IF(_xlfn.XLOOKUP(E2,customers!$A$2:$A$1001,customers!$C$2:$C$1001,,0)=0,"Not Available",(_xlfn.XLOOKUP(E2,customers!$A$2:$A$1001,customers!$C$2:$C$1001,,0)))</calculatedColumnFormula>
    </tableColumn>
    <tableColumn id="10" xr3:uid="{5157CFE2-73E9-4EBB-B621-D95DEE94BED4}" name="Country" dataDxfId="8">
      <calculatedColumnFormula>_xlfn.XLOOKUP(E2,customers!$A$1:$A$1001,customers!$G$1:$G$1001,,0)</calculatedColumnFormula>
    </tableColumn>
    <tableColumn id="11" xr3:uid="{CB1E9617-9B87-4334-A9DF-CA1AA5DDC391}" name="City" dataDxfId="7">
      <calculatedColumnFormula>_xlfn.XLOOKUP($E2,customers!$A$2:$A$1001,customers!$F$2:$F$1001,,0)</calculatedColumnFormula>
    </tableColumn>
    <tableColumn id="12" xr3:uid="{32FA9535-EBA7-48FE-B2B4-7648FFCA3AB9}" name="Coffee Type" dataDxfId="6"/>
    <tableColumn id="13" xr3:uid="{B855A1CB-C880-4480-B263-2FFDC9511D0D}" name="Roast Type" dataDxfId="5"/>
    <tableColumn id="14" xr3:uid="{7B21E28F-6AB5-4F38-AA71-81F41F996247}" name="Size" dataDxfId="4">
      <calculatedColumnFormula>INDEX(products!$A$1:$G$49,MATCH('orders '!$F2,products!$A$1:$A$49,0),MATCH('orders '!N$1,products!$A$1:$G$1,0))</calculatedColumnFormula>
    </tableColumn>
    <tableColumn id="15" xr3:uid="{7617E790-CA56-4D4C-8731-CDB7CDD0797D}" name="Unit Price" dataDxfId="3" dataCellStyle="Currency">
      <calculatedColumnFormula>INDEX(products!$A$1:$G$49,MATCH('orders '!$F2,products!$A$1:$A$49,0),MATCH('orders '!O$1,products!$A$1:$G$1,0))</calculatedColumnFormula>
    </tableColumn>
    <tableColumn id="16" xr3:uid="{5A7C1636-F064-499E-8D49-332F266F9DE1}" name="Sales" dataDxfId="2" dataCellStyle="Currency">
      <calculatedColumnFormula>O2*G2</calculatedColumnFormula>
    </tableColumn>
    <tableColumn id="17" xr3:uid="{8B40C364-5C9A-426E-A95E-A7DF5542CF5E}" name="Profit for the business" dataDxfId="1">
      <calculatedColumnFormula>_xlfn.XLOOKUP($F2,products!$A$2:$A$49,products!$G$2:$G$49,,0)</calculatedColumnFormula>
    </tableColumn>
    <tableColumn id="18" xr3:uid="{00954F5B-872D-45A2-B7D0-B23BF50CBB2E}" name="Loyalty Card" dataDxfId="0">
      <calculatedColumnFormula>IF(_xlfn.XLOOKUP(E2,customers!A2:A1001,customers!I2:I1001,0)=0,"Not Available",(_xlfn.XLOOKUP(E2,customers!A2:A1001,customers!I2:I1001,0)))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BA5B6A-9AD1-4DA5-BAF5-FB1292F8D372}" sourceName="Order Date">
  <pivotTables>
    <pivotTable tabId="20" name="PivotTable1"/>
    <pivotTable tabId="20" name="PivotTable10"/>
    <pivotTable tabId="20" name="PivotTable11"/>
    <pivotTable tabId="20" name="PivotTable12"/>
    <pivotTable tabId="20" name="PivotTable13"/>
    <pivotTable tabId="20" name="PivotTable2"/>
    <pivotTable tabId="20" name="PivotTable21"/>
    <pivotTable tabId="20" name="PivotTable22"/>
    <pivotTable tabId="20" name="PivotTable23"/>
    <pivotTable tabId="20" name="PivotTable24"/>
    <pivotTable tabId="20" name="PivotTable29"/>
    <pivotTable tabId="20" name="PivotTable4"/>
    <pivotTable tabId="20" name="PivotTable7"/>
  </pivotTables>
  <state minimalRefreshVersion="6" lastRefreshVersion="6" pivotCacheId="18112238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008A4D6-9ABB-4DF3-A659-81AF9A705768}"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1D1E4-CD64-4DFD-A9F3-337C9BEB0347}">
  <dimension ref="A3:H544"/>
  <sheetViews>
    <sheetView zoomScaleNormal="100" workbookViewId="0">
      <selection activeCell="AC30" sqref="AC30"/>
    </sheetView>
  </sheetViews>
  <sheetFormatPr defaultRowHeight="15" x14ac:dyDescent="0.25"/>
  <cols>
    <col min="1" max="1" width="13.140625" bestFit="1" customWidth="1"/>
    <col min="2" max="2" width="13.5703125" bestFit="1" customWidth="1"/>
    <col min="3" max="3" width="9.140625" bestFit="1" customWidth="1"/>
    <col min="4" max="4" width="16.85546875" bestFit="1" customWidth="1"/>
    <col min="5" max="5" width="18.42578125" bestFit="1" customWidth="1"/>
    <col min="6" max="6" width="12.28515625" customWidth="1"/>
    <col min="7" max="7" width="10.85546875" customWidth="1"/>
    <col min="8" max="8" width="3.85546875" bestFit="1" customWidth="1"/>
    <col min="9" max="9" width="17.5703125" customWidth="1"/>
    <col min="10" max="10" width="10.140625" customWidth="1"/>
    <col min="11" max="11" width="10.42578125" bestFit="1" customWidth="1"/>
    <col min="12" max="12" width="13.85546875" customWidth="1"/>
    <col min="13" max="13" width="12.7109375" customWidth="1"/>
    <col min="14" max="14" width="10.7109375" bestFit="1" customWidth="1"/>
    <col min="15" max="15" width="11.7109375" customWidth="1"/>
    <col min="16" max="16" width="8" bestFit="1" customWidth="1"/>
    <col min="17" max="17" width="22.7109375" customWidth="1"/>
    <col min="18" max="18" width="13.85546875" customWidth="1"/>
    <col min="19" max="19" width="7" bestFit="1" customWidth="1"/>
    <col min="20" max="20" width="6.7109375" bestFit="1" customWidth="1"/>
    <col min="21" max="22" width="13.5703125" bestFit="1" customWidth="1"/>
    <col min="23" max="23" width="11" bestFit="1" customWidth="1"/>
    <col min="24" max="24" width="6.85546875" bestFit="1" customWidth="1"/>
    <col min="25" max="25" width="7" bestFit="1" customWidth="1"/>
    <col min="26" max="26" width="10" bestFit="1" customWidth="1"/>
    <col min="27" max="27" width="9.7109375" bestFit="1" customWidth="1"/>
    <col min="28" max="28" width="10.85546875" bestFit="1" customWidth="1"/>
    <col min="29" max="29" width="7.7109375" bestFit="1" customWidth="1"/>
    <col min="30" max="30" width="11" bestFit="1" customWidth="1"/>
    <col min="31" max="31" width="10.42578125" bestFit="1" customWidth="1"/>
    <col min="32" max="32" width="9.7109375" bestFit="1" customWidth="1"/>
    <col min="33" max="33" width="11.42578125" bestFit="1" customWidth="1"/>
    <col min="34" max="34" width="9.28515625" bestFit="1" customWidth="1"/>
    <col min="35" max="35" width="10.28515625" bestFit="1" customWidth="1"/>
    <col min="36" max="36" width="9.7109375" bestFit="1" customWidth="1"/>
    <col min="37" max="37" width="6.7109375" bestFit="1" customWidth="1"/>
    <col min="38" max="38" width="12.140625" bestFit="1" customWidth="1"/>
    <col min="39" max="39" width="11.85546875" bestFit="1" customWidth="1"/>
    <col min="40" max="40" width="7.85546875" bestFit="1" customWidth="1"/>
    <col min="41" max="41" width="10.140625" bestFit="1" customWidth="1"/>
    <col min="42" max="42" width="7.140625" bestFit="1" customWidth="1"/>
    <col min="43" max="43" width="10.85546875" bestFit="1" customWidth="1"/>
    <col min="44" max="44" width="7.42578125" bestFit="1" customWidth="1"/>
    <col min="45" max="45" width="11.7109375" bestFit="1" customWidth="1"/>
    <col min="46" max="46" width="10.7109375" bestFit="1" customWidth="1"/>
    <col min="47" max="47" width="5.85546875" bestFit="1" customWidth="1"/>
    <col min="48" max="48" width="12.42578125" bestFit="1" customWidth="1"/>
    <col min="49" max="49" width="7.140625" bestFit="1" customWidth="1"/>
    <col min="50" max="50" width="8" bestFit="1" customWidth="1"/>
    <col min="51" max="51" width="6" bestFit="1" customWidth="1"/>
    <col min="52" max="52" width="14.28515625" bestFit="1" customWidth="1"/>
    <col min="53" max="53" width="10.28515625" bestFit="1" customWidth="1"/>
    <col min="54" max="54" width="6.7109375" bestFit="1" customWidth="1"/>
    <col min="55" max="55" width="6.140625" bestFit="1" customWidth="1"/>
    <col min="56" max="56" width="8.85546875" bestFit="1" customWidth="1"/>
    <col min="57" max="57" width="7.42578125" bestFit="1" customWidth="1"/>
    <col min="58" max="58" width="9.5703125" bestFit="1" customWidth="1"/>
    <col min="59" max="59" width="8.28515625" bestFit="1" customWidth="1"/>
    <col min="60" max="60" width="12.42578125" bestFit="1" customWidth="1"/>
    <col min="61" max="61" width="8.28515625" bestFit="1" customWidth="1"/>
    <col min="62" max="62" width="7.28515625" bestFit="1" customWidth="1"/>
    <col min="63" max="63" width="7.42578125" bestFit="1" customWidth="1"/>
    <col min="64" max="64" width="10.85546875" bestFit="1" customWidth="1"/>
    <col min="65" max="65" width="16.5703125" bestFit="1" customWidth="1"/>
    <col min="66" max="66" width="13.5703125" bestFit="1" customWidth="1"/>
    <col min="67" max="67" width="12.140625" bestFit="1" customWidth="1"/>
    <col min="68" max="68" width="11.5703125" bestFit="1" customWidth="1"/>
    <col min="69" max="69" width="12.28515625" bestFit="1" customWidth="1"/>
    <col min="70" max="70" width="9.28515625" bestFit="1" customWidth="1"/>
    <col min="71" max="71" width="6.28515625" bestFit="1" customWidth="1"/>
    <col min="72" max="72" width="12.42578125" bestFit="1" customWidth="1"/>
    <col min="73" max="73" width="10.85546875" bestFit="1" customWidth="1"/>
    <col min="74" max="74" width="11.42578125" bestFit="1" customWidth="1"/>
    <col min="75" max="75" width="10.5703125" bestFit="1" customWidth="1"/>
    <col min="76" max="76" width="9.28515625" bestFit="1" customWidth="1"/>
    <col min="77" max="77" width="14.140625" bestFit="1" customWidth="1"/>
    <col min="78" max="78" width="8.5703125" bestFit="1" customWidth="1"/>
    <col min="79" max="79" width="12.140625" bestFit="1" customWidth="1"/>
    <col min="80" max="80" width="10.7109375" bestFit="1" customWidth="1"/>
    <col min="81" max="81" width="10" bestFit="1" customWidth="1"/>
    <col min="82" max="82" width="7.85546875" bestFit="1" customWidth="1"/>
    <col min="83" max="83" width="5.85546875" bestFit="1" customWidth="1"/>
    <col min="84" max="84" width="10.85546875" bestFit="1" customWidth="1"/>
    <col min="85" max="85" width="9.140625" bestFit="1" customWidth="1"/>
    <col min="86" max="86" width="9.85546875" bestFit="1" customWidth="1"/>
    <col min="87" max="87" width="10.7109375" bestFit="1" customWidth="1"/>
    <col min="88" max="88" width="9.85546875" bestFit="1" customWidth="1"/>
    <col min="89" max="89" width="7" bestFit="1" customWidth="1"/>
    <col min="90" max="90" width="11.140625" bestFit="1" customWidth="1"/>
    <col min="91" max="91" width="12.5703125" bestFit="1" customWidth="1"/>
    <col min="92" max="92" width="16" bestFit="1" customWidth="1"/>
    <col min="93" max="93" width="9.42578125" bestFit="1" customWidth="1"/>
    <col min="94" max="94" width="9.85546875" bestFit="1" customWidth="1"/>
    <col min="95" max="95" width="7.28515625" bestFit="1" customWidth="1"/>
    <col min="96" max="96" width="7.42578125" bestFit="1" customWidth="1"/>
    <col min="97" max="97" width="8" bestFit="1" customWidth="1"/>
    <col min="98" max="98" width="7.28515625" bestFit="1" customWidth="1"/>
    <col min="99" max="99" width="13.42578125" bestFit="1" customWidth="1"/>
    <col min="100" max="100" width="9.7109375" bestFit="1" customWidth="1"/>
    <col min="101" max="101" width="11.85546875" bestFit="1" customWidth="1"/>
    <col min="102" max="102" width="8" bestFit="1" customWidth="1"/>
    <col min="103" max="103" width="9.28515625" bestFit="1" customWidth="1"/>
    <col min="104" max="104" width="6.28515625" bestFit="1" customWidth="1"/>
    <col min="105" max="105" width="8.42578125" bestFit="1" customWidth="1"/>
    <col min="106" max="106" width="7.28515625" bestFit="1" customWidth="1"/>
    <col min="107" max="107" width="14.140625" bestFit="1" customWidth="1"/>
    <col min="108" max="108" width="7.85546875" bestFit="1" customWidth="1"/>
    <col min="109" max="109" width="7.5703125" bestFit="1" customWidth="1"/>
    <col min="110" max="110" width="7.42578125" bestFit="1" customWidth="1"/>
    <col min="111" max="111" width="11.42578125" bestFit="1" customWidth="1"/>
    <col min="112" max="112" width="7.28515625" bestFit="1" customWidth="1"/>
    <col min="113" max="113" width="11.85546875" bestFit="1" customWidth="1"/>
    <col min="114" max="114" width="6.85546875" bestFit="1" customWidth="1"/>
    <col min="115" max="115" width="6.5703125" bestFit="1" customWidth="1"/>
    <col min="116" max="116" width="7" bestFit="1" customWidth="1"/>
    <col min="117" max="117" width="10.42578125" bestFit="1" customWidth="1"/>
    <col min="118" max="118" width="12" bestFit="1" customWidth="1"/>
    <col min="119" max="119" width="8" bestFit="1" customWidth="1"/>
    <col min="120" max="120" width="15" bestFit="1" customWidth="1"/>
    <col min="121" max="121" width="10.7109375" bestFit="1" customWidth="1"/>
    <col min="122" max="122" width="8.28515625" bestFit="1" customWidth="1"/>
    <col min="123" max="123" width="6" bestFit="1" customWidth="1"/>
    <col min="124" max="124" width="16.140625" bestFit="1" customWidth="1"/>
    <col min="125" max="125" width="10" bestFit="1" customWidth="1"/>
    <col min="126" max="126" width="7.140625" bestFit="1" customWidth="1"/>
    <col min="127" max="127" width="10.85546875" bestFit="1" customWidth="1"/>
    <col min="128" max="128" width="4.42578125" bestFit="1" customWidth="1"/>
    <col min="129" max="129" width="9.85546875" bestFit="1" customWidth="1"/>
    <col min="130" max="130" width="9.42578125" bestFit="1" customWidth="1"/>
    <col min="131" max="131" width="5.85546875" bestFit="1" customWidth="1"/>
    <col min="132" max="132" width="12.7109375" bestFit="1" customWidth="1"/>
    <col min="133" max="133" width="7.7109375" bestFit="1" customWidth="1"/>
    <col min="134" max="134" width="8.7109375" bestFit="1" customWidth="1"/>
    <col min="135" max="135" width="8.42578125" bestFit="1" customWidth="1"/>
    <col min="136" max="136" width="5" bestFit="1" customWidth="1"/>
    <col min="137" max="137" width="15" bestFit="1" customWidth="1"/>
    <col min="138" max="138" width="10.5703125" bestFit="1" customWidth="1"/>
    <col min="139" max="139" width="10.140625" bestFit="1" customWidth="1"/>
    <col min="140" max="140" width="11.28515625" bestFit="1" customWidth="1"/>
    <col min="141" max="141" width="10.7109375" bestFit="1" customWidth="1"/>
    <col min="142" max="142" width="7.85546875" bestFit="1" customWidth="1"/>
    <col min="143" max="143" width="7" bestFit="1" customWidth="1"/>
    <col min="144" max="144" width="11" bestFit="1" customWidth="1"/>
    <col min="145" max="145" width="13.5703125" bestFit="1" customWidth="1"/>
    <col min="146" max="146" width="8" bestFit="1" customWidth="1"/>
    <col min="147" max="147" width="9.85546875" bestFit="1" customWidth="1"/>
    <col min="148" max="148" width="6.42578125" bestFit="1" customWidth="1"/>
    <col min="149" max="149" width="11.5703125" bestFit="1" customWidth="1"/>
    <col min="150" max="150" width="12.7109375" bestFit="1" customWidth="1"/>
    <col min="151" max="151" width="11.5703125" bestFit="1" customWidth="1"/>
    <col min="152" max="152" width="11.140625" bestFit="1" customWidth="1"/>
    <col min="153" max="153" width="11.5703125" bestFit="1" customWidth="1"/>
    <col min="154" max="154" width="6.85546875" bestFit="1" customWidth="1"/>
    <col min="156" max="156" width="10.140625" bestFit="1" customWidth="1"/>
    <col min="157" max="157" width="8.42578125" bestFit="1" customWidth="1"/>
    <col min="158" max="158" width="9.42578125" bestFit="1" customWidth="1"/>
    <col min="159" max="159" width="10.140625" bestFit="1" customWidth="1"/>
    <col min="160" max="160" width="10.5703125" bestFit="1" customWidth="1"/>
    <col min="162" max="162" width="8.42578125" bestFit="1" customWidth="1"/>
    <col min="163" max="163" width="11" bestFit="1" customWidth="1"/>
    <col min="164" max="164" width="16.85546875" bestFit="1" customWidth="1"/>
    <col min="165" max="165" width="10" bestFit="1" customWidth="1"/>
    <col min="166" max="166" width="10.42578125" bestFit="1" customWidth="1"/>
    <col min="167" max="167" width="14" bestFit="1" customWidth="1"/>
    <col min="168" max="168" width="11.85546875" bestFit="1" customWidth="1"/>
    <col min="169" max="169" width="6.140625" bestFit="1" customWidth="1"/>
    <col min="170" max="170" width="6" bestFit="1" customWidth="1"/>
    <col min="171" max="171" width="7.7109375" bestFit="1" customWidth="1"/>
    <col min="172" max="172" width="11.5703125" bestFit="1" customWidth="1"/>
    <col min="173" max="173" width="7.85546875" bestFit="1" customWidth="1"/>
    <col min="174" max="174" width="12.140625" bestFit="1" customWidth="1"/>
    <col min="175" max="175" width="5.85546875" bestFit="1" customWidth="1"/>
    <col min="176" max="176" width="10.85546875" bestFit="1" customWidth="1"/>
    <col min="177" max="177" width="7.28515625" bestFit="1" customWidth="1"/>
    <col min="178" max="178" width="8.7109375" bestFit="1" customWidth="1"/>
    <col min="179" max="179" width="3.85546875" bestFit="1" customWidth="1"/>
    <col min="180" max="180" width="9" bestFit="1" customWidth="1"/>
    <col min="181" max="181" width="9.42578125" bestFit="1" customWidth="1"/>
    <col min="182" max="182" width="7.5703125" bestFit="1" customWidth="1"/>
    <col min="183" max="183" width="8.85546875" bestFit="1" customWidth="1"/>
    <col min="184" max="184" width="9.28515625" bestFit="1" customWidth="1"/>
    <col min="185" max="185" width="7.42578125" bestFit="1" customWidth="1"/>
    <col min="186" max="186" width="15.140625" bestFit="1" customWidth="1"/>
    <col min="187" max="187" width="7.42578125" bestFit="1" customWidth="1"/>
    <col min="188" max="188" width="10.7109375" bestFit="1" customWidth="1"/>
    <col min="189" max="190" width="9.28515625" bestFit="1" customWidth="1"/>
    <col min="191" max="191" width="8.85546875" bestFit="1" customWidth="1"/>
    <col min="192" max="192" width="7.5703125" bestFit="1" customWidth="1"/>
    <col min="193" max="193" width="5.7109375" bestFit="1" customWidth="1"/>
    <col min="194" max="194" width="9.42578125" bestFit="1" customWidth="1"/>
    <col min="195" max="195" width="13.42578125" bestFit="1" customWidth="1"/>
    <col min="196" max="196" width="12.28515625" bestFit="1" customWidth="1"/>
    <col min="197" max="197" width="6.85546875" bestFit="1" customWidth="1"/>
    <col min="198" max="198" width="9.7109375" bestFit="1" customWidth="1"/>
    <col min="199" max="199" width="7.28515625" bestFit="1" customWidth="1"/>
    <col min="200" max="200" width="8.42578125" bestFit="1" customWidth="1"/>
    <col min="201" max="201" width="10.140625" bestFit="1" customWidth="1"/>
    <col min="202" max="202" width="8.5703125" bestFit="1" customWidth="1"/>
    <col min="203" max="203" width="9.28515625" bestFit="1" customWidth="1"/>
    <col min="204" max="204" width="7.5703125" bestFit="1" customWidth="1"/>
    <col min="205" max="205" width="10.85546875" bestFit="1" customWidth="1"/>
    <col min="206" max="206" width="8.85546875" bestFit="1" customWidth="1"/>
    <col min="207" max="207" width="10.140625" bestFit="1" customWidth="1"/>
    <col min="208" max="208" width="11.42578125" bestFit="1" customWidth="1"/>
    <col min="210" max="210" width="9.42578125" bestFit="1" customWidth="1"/>
    <col min="211" max="211" width="8.28515625" bestFit="1" customWidth="1"/>
    <col min="212" max="212" width="6" bestFit="1" customWidth="1"/>
    <col min="213" max="213" width="4.85546875" bestFit="1" customWidth="1"/>
    <col min="214" max="214" width="10" bestFit="1" customWidth="1"/>
    <col min="215" max="215" width="7" bestFit="1" customWidth="1"/>
    <col min="216" max="216" width="8.7109375" bestFit="1" customWidth="1"/>
    <col min="217" max="217" width="9.42578125" bestFit="1" customWidth="1"/>
    <col min="218" max="218" width="11.5703125" bestFit="1" customWidth="1"/>
    <col min="219" max="219" width="15" bestFit="1" customWidth="1"/>
    <col min="220" max="220" width="11" bestFit="1" customWidth="1"/>
    <col min="221" max="221" width="9.42578125" bestFit="1" customWidth="1"/>
    <col min="222" max="222" width="7.7109375" bestFit="1" customWidth="1"/>
    <col min="223" max="223" width="5.85546875" bestFit="1" customWidth="1"/>
    <col min="224" max="224" width="9.5703125" bestFit="1" customWidth="1"/>
    <col min="225" max="225" width="6.7109375" bestFit="1" customWidth="1"/>
    <col min="226" max="226" width="12.42578125" bestFit="1" customWidth="1"/>
    <col min="227" max="227" width="10.42578125" bestFit="1" customWidth="1"/>
    <col min="228" max="228" width="8.42578125" bestFit="1" customWidth="1"/>
    <col min="229" max="229" width="8" bestFit="1" customWidth="1"/>
    <col min="231" max="231" width="11" bestFit="1" customWidth="1"/>
    <col min="232" max="232" width="12.140625" bestFit="1" customWidth="1"/>
    <col min="233" max="233" width="7.42578125" bestFit="1" customWidth="1"/>
    <col min="234" max="234" width="10.42578125" bestFit="1" customWidth="1"/>
    <col min="235" max="235" width="13.5703125" bestFit="1" customWidth="1"/>
    <col min="236" max="236" width="8.140625" bestFit="1" customWidth="1"/>
    <col min="237" max="237" width="12.5703125" bestFit="1" customWidth="1"/>
    <col min="238" max="238" width="10.7109375" bestFit="1" customWidth="1"/>
    <col min="239" max="239" width="10.42578125" bestFit="1" customWidth="1"/>
    <col min="240" max="240" width="8.28515625" bestFit="1" customWidth="1"/>
    <col min="241" max="241" width="13.5703125" bestFit="1" customWidth="1"/>
    <col min="242" max="243" width="10.28515625" bestFit="1" customWidth="1"/>
    <col min="244" max="244" width="7.140625" bestFit="1" customWidth="1"/>
    <col min="245" max="245" width="9.28515625" bestFit="1" customWidth="1"/>
    <col min="246" max="246" width="6.5703125" bestFit="1" customWidth="1"/>
    <col min="247" max="247" width="7.85546875" bestFit="1" customWidth="1"/>
    <col min="248" max="248" width="14.7109375" bestFit="1" customWidth="1"/>
    <col min="249" max="249" width="11.140625" bestFit="1" customWidth="1"/>
    <col min="250" max="250" width="14.5703125" bestFit="1" customWidth="1"/>
    <col min="251" max="251" width="12.42578125" bestFit="1" customWidth="1"/>
    <col min="252" max="252" width="13.5703125" bestFit="1" customWidth="1"/>
    <col min="253" max="253" width="7.85546875" bestFit="1" customWidth="1"/>
    <col min="254" max="254" width="10.5703125" bestFit="1" customWidth="1"/>
    <col min="255" max="255" width="20.7109375" bestFit="1" customWidth="1"/>
    <col min="256" max="256" width="14.42578125" bestFit="1" customWidth="1"/>
    <col min="257" max="257" width="8.140625" bestFit="1" customWidth="1"/>
    <col min="258" max="258" width="7.7109375" bestFit="1" customWidth="1"/>
    <col min="259" max="259" width="11.140625" bestFit="1" customWidth="1"/>
    <col min="260" max="260" width="7.28515625" bestFit="1" customWidth="1"/>
    <col min="261" max="261" width="8.42578125" bestFit="1" customWidth="1"/>
    <col min="262" max="262" width="8.28515625" bestFit="1" customWidth="1"/>
    <col min="263" max="263" width="7.42578125" bestFit="1" customWidth="1"/>
    <col min="264" max="264" width="6.85546875" bestFit="1" customWidth="1"/>
    <col min="265" max="265" width="14" bestFit="1" customWidth="1"/>
    <col min="266" max="266" width="8.42578125" bestFit="1" customWidth="1"/>
    <col min="267" max="267" width="7.28515625" bestFit="1" customWidth="1"/>
    <col min="268" max="268" width="7.42578125" bestFit="1" customWidth="1"/>
    <col min="269" max="269" width="8.140625" bestFit="1" customWidth="1"/>
    <col min="270" max="270" width="9.42578125" bestFit="1" customWidth="1"/>
    <col min="271" max="271" width="8.85546875" bestFit="1" customWidth="1"/>
    <col min="272" max="272" width="9.85546875" bestFit="1" customWidth="1"/>
    <col min="273" max="273" width="9.42578125" bestFit="1" customWidth="1"/>
    <col min="274" max="274" width="12.140625" bestFit="1" customWidth="1"/>
    <col min="275" max="275" width="8.28515625" bestFit="1" customWidth="1"/>
    <col min="276" max="276" width="10.140625" bestFit="1" customWidth="1"/>
    <col min="277" max="277" width="15.28515625" bestFit="1" customWidth="1"/>
    <col min="278" max="278" width="14.7109375" bestFit="1" customWidth="1"/>
    <col min="279" max="279" width="16" bestFit="1" customWidth="1"/>
    <col min="280" max="280" width="12.7109375" bestFit="1" customWidth="1"/>
    <col min="281" max="281" width="8.5703125" bestFit="1" customWidth="1"/>
    <col min="282" max="282" width="9.7109375" bestFit="1" customWidth="1"/>
    <col min="283" max="283" width="7.85546875" bestFit="1" customWidth="1"/>
    <col min="284" max="284" width="6.140625" bestFit="1" customWidth="1"/>
    <col min="285" max="285" width="12" bestFit="1" customWidth="1"/>
    <col min="286" max="286" width="6.85546875" bestFit="1" customWidth="1"/>
    <col min="287" max="287" width="7.5703125" bestFit="1" customWidth="1"/>
    <col min="288" max="288" width="8.85546875" bestFit="1" customWidth="1"/>
    <col min="289" max="289" width="9" bestFit="1" customWidth="1"/>
    <col min="290" max="290" width="5.5703125" bestFit="1" customWidth="1"/>
    <col min="291" max="291" width="7.140625" bestFit="1" customWidth="1"/>
    <col min="292" max="292" width="9.85546875" bestFit="1" customWidth="1"/>
    <col min="293" max="293" width="8.7109375" bestFit="1" customWidth="1"/>
    <col min="294" max="294" width="9.85546875" bestFit="1" customWidth="1"/>
    <col min="295" max="295" width="8.85546875" bestFit="1" customWidth="1"/>
    <col min="296" max="296" width="11.28515625" bestFit="1" customWidth="1"/>
    <col min="297" max="297" width="11.42578125" bestFit="1" customWidth="1"/>
    <col min="298" max="298" width="8.28515625" bestFit="1" customWidth="1"/>
    <col min="299" max="299" width="15" bestFit="1" customWidth="1"/>
    <col min="300" max="300" width="11" bestFit="1" customWidth="1"/>
    <col min="301" max="301" width="10.42578125" bestFit="1" customWidth="1"/>
    <col min="302" max="302" width="9.7109375" bestFit="1" customWidth="1"/>
    <col min="303" max="303" width="7.140625" bestFit="1" customWidth="1"/>
    <col min="304" max="304" width="6.7109375" bestFit="1" customWidth="1"/>
    <col min="305" max="305" width="12.5703125" bestFit="1" customWidth="1"/>
    <col min="306" max="306" width="10.85546875" bestFit="1" customWidth="1"/>
    <col min="307" max="307" width="11.7109375" bestFit="1" customWidth="1"/>
    <col min="308" max="308" width="14.5703125" bestFit="1" customWidth="1"/>
    <col min="309" max="309" width="9.7109375" bestFit="1" customWidth="1"/>
    <col min="310" max="310" width="12.7109375" bestFit="1" customWidth="1"/>
    <col min="311" max="311" width="8.42578125" bestFit="1" customWidth="1"/>
    <col min="312" max="312" width="10.140625" bestFit="1" customWidth="1"/>
    <col min="313" max="313" width="10" bestFit="1" customWidth="1"/>
    <col min="314" max="314" width="9.7109375" bestFit="1" customWidth="1"/>
    <col min="315" max="315" width="9.42578125" bestFit="1" customWidth="1"/>
    <col min="316" max="316" width="12.140625" bestFit="1" customWidth="1"/>
    <col min="317" max="317" width="8.7109375" bestFit="1" customWidth="1"/>
    <col min="318" max="318" width="7.140625" bestFit="1" customWidth="1"/>
    <col min="319" max="319" width="7.28515625" bestFit="1" customWidth="1"/>
    <col min="320" max="320" width="9.42578125" bestFit="1" customWidth="1"/>
    <col min="321" max="321" width="8" bestFit="1" customWidth="1"/>
    <col min="322" max="322" width="16.7109375" bestFit="1" customWidth="1"/>
    <col min="324" max="324" width="10.85546875" bestFit="1" customWidth="1"/>
    <col min="325" max="325" width="12" bestFit="1" customWidth="1"/>
    <col min="326" max="326" width="6.7109375" bestFit="1" customWidth="1"/>
    <col min="327" max="327" width="11.7109375" bestFit="1" customWidth="1"/>
    <col min="328" max="328" width="10.7109375" bestFit="1" customWidth="1"/>
    <col min="330" max="330" width="12.42578125" bestFit="1" customWidth="1"/>
    <col min="331" max="331" width="7.85546875" bestFit="1" customWidth="1"/>
    <col min="332" max="332" width="8.7109375" bestFit="1" customWidth="1"/>
    <col min="333" max="333" width="9.85546875" bestFit="1" customWidth="1"/>
    <col min="334" max="334" width="10.140625" bestFit="1" customWidth="1"/>
    <col min="335" max="335" width="6.85546875" bestFit="1" customWidth="1"/>
    <col min="336" max="337" width="8.7109375" bestFit="1" customWidth="1"/>
    <col min="338" max="338" width="7.7109375" bestFit="1" customWidth="1"/>
    <col min="339" max="339" width="8" bestFit="1" customWidth="1"/>
    <col min="340" max="340" width="6.85546875" bestFit="1" customWidth="1"/>
    <col min="341" max="341" width="7.28515625" bestFit="1" customWidth="1"/>
    <col min="342" max="342" width="7.140625" bestFit="1" customWidth="1"/>
    <col min="343" max="343" width="7.42578125" bestFit="1" customWidth="1"/>
    <col min="344" max="344" width="6.5703125" bestFit="1" customWidth="1"/>
    <col min="345" max="345" width="8" bestFit="1" customWidth="1"/>
    <col min="346" max="346" width="11.140625" bestFit="1" customWidth="1"/>
    <col min="347" max="347" width="7.140625" bestFit="1" customWidth="1"/>
    <col min="348" max="348" width="10" bestFit="1" customWidth="1"/>
    <col min="349" max="349" width="9.7109375" bestFit="1" customWidth="1"/>
    <col min="350" max="350" width="5.5703125" bestFit="1" customWidth="1"/>
    <col min="351" max="351" width="10.5703125" bestFit="1" customWidth="1"/>
    <col min="352" max="352" width="8.28515625" bestFit="1" customWidth="1"/>
    <col min="353" max="353" width="5.42578125" bestFit="1" customWidth="1"/>
    <col min="354" max="354" width="6.5703125" bestFit="1" customWidth="1"/>
    <col min="355" max="355" width="12.42578125" bestFit="1" customWidth="1"/>
    <col min="356" max="356" width="10.42578125" bestFit="1" customWidth="1"/>
    <col min="357" max="357" width="7.28515625" bestFit="1" customWidth="1"/>
    <col min="358" max="358" width="7.85546875" bestFit="1" customWidth="1"/>
    <col min="359" max="359" width="6" bestFit="1" customWidth="1"/>
    <col min="360" max="360" width="7.7109375" bestFit="1" customWidth="1"/>
    <col min="361" max="361" width="11.7109375" bestFit="1" customWidth="1"/>
    <col min="362" max="362" width="14" bestFit="1" customWidth="1"/>
    <col min="363" max="363" width="13.7109375" bestFit="1" customWidth="1"/>
    <col min="364" max="364" width="16.42578125" bestFit="1" customWidth="1"/>
    <col min="365" max="365" width="10.42578125" bestFit="1" customWidth="1"/>
    <col min="366" max="366" width="8.5703125" bestFit="1" customWidth="1"/>
    <col min="367" max="367" width="9.28515625" bestFit="1" customWidth="1"/>
    <col min="368" max="368" width="7.85546875" bestFit="1" customWidth="1"/>
    <col min="369" max="369" width="12.28515625" bestFit="1" customWidth="1"/>
    <col min="370" max="370" width="11.5703125" bestFit="1" customWidth="1"/>
    <col min="371" max="371" width="13.42578125" bestFit="1" customWidth="1"/>
    <col min="372" max="372" width="6.5703125" bestFit="1" customWidth="1"/>
    <col min="373" max="373" width="9" bestFit="1" customWidth="1"/>
    <col min="374" max="374" width="8.140625" bestFit="1" customWidth="1"/>
    <col min="375" max="375" width="14.42578125" bestFit="1" customWidth="1"/>
    <col min="376" max="376" width="10.85546875" bestFit="1" customWidth="1"/>
    <col min="377" max="377" width="11.28515625" bestFit="1" customWidth="1"/>
  </cols>
  <sheetData>
    <row r="3" spans="1:2" x14ac:dyDescent="0.25">
      <c r="A3" s="16" t="s">
        <v>6206</v>
      </c>
      <c r="B3" t="s">
        <v>6216</v>
      </c>
    </row>
    <row r="4" spans="1:2" x14ac:dyDescent="0.25">
      <c r="A4" s="17" t="s">
        <v>6207</v>
      </c>
      <c r="B4" s="5">
        <v>5968.2900000000045</v>
      </c>
    </row>
    <row r="5" spans="1:2" x14ac:dyDescent="0.25">
      <c r="A5" s="17" t="s">
        <v>6208</v>
      </c>
      <c r="B5" s="5">
        <v>5582.9699999999993</v>
      </c>
    </row>
    <row r="6" spans="1:2" x14ac:dyDescent="0.25">
      <c r="A6" s="17" t="s">
        <v>6209</v>
      </c>
      <c r="B6" s="5">
        <v>6377.1000000000013</v>
      </c>
    </row>
    <row r="7" spans="1:2" x14ac:dyDescent="0.25">
      <c r="A7" s="17" t="s">
        <v>6210</v>
      </c>
      <c r="B7" s="5">
        <v>6541.0650000000005</v>
      </c>
    </row>
    <row r="8" spans="1:2" x14ac:dyDescent="0.25">
      <c r="A8" s="17" t="s">
        <v>6211</v>
      </c>
      <c r="B8" s="5">
        <v>7305.7350000000051</v>
      </c>
    </row>
    <row r="9" spans="1:2" x14ac:dyDescent="0.25">
      <c r="A9" s="17" t="s">
        <v>6212</v>
      </c>
      <c r="B9" s="5">
        <v>6202.7199999999993</v>
      </c>
    </row>
    <row r="10" spans="1:2" x14ac:dyDescent="0.25">
      <c r="A10" s="17" t="s">
        <v>6213</v>
      </c>
      <c r="B10" s="5">
        <v>7156.3749999999964</v>
      </c>
    </row>
    <row r="11" spans="1:2" x14ac:dyDescent="0.25">
      <c r="A11" s="17" t="s">
        <v>6214</v>
      </c>
      <c r="B11" s="5">
        <v>45134.255000000005</v>
      </c>
    </row>
    <row r="33" spans="1:2" x14ac:dyDescent="0.25">
      <c r="A33" s="16" t="s">
        <v>6206</v>
      </c>
      <c r="B33" t="s">
        <v>6216</v>
      </c>
    </row>
    <row r="34" spans="1:2" x14ac:dyDescent="0.25">
      <c r="A34" s="17" t="s">
        <v>6217</v>
      </c>
      <c r="B34" s="5">
        <v>3503.0350000000008</v>
      </c>
    </row>
    <row r="35" spans="1:2" x14ac:dyDescent="0.25">
      <c r="A35" s="17" t="s">
        <v>6218</v>
      </c>
      <c r="B35" s="5">
        <v>4138.2050000000008</v>
      </c>
    </row>
    <row r="36" spans="1:2" x14ac:dyDescent="0.25">
      <c r="A36" s="17" t="s">
        <v>6219</v>
      </c>
      <c r="B36" s="5">
        <v>4795.7750000000015</v>
      </c>
    </row>
    <row r="37" spans="1:2" x14ac:dyDescent="0.25">
      <c r="A37" s="17" t="s">
        <v>6220</v>
      </c>
      <c r="B37" s="5">
        <v>4224.5949999999993</v>
      </c>
    </row>
    <row r="38" spans="1:2" x14ac:dyDescent="0.25">
      <c r="A38" s="17" t="s">
        <v>6221</v>
      </c>
      <c r="B38" s="5">
        <v>3247.98</v>
      </c>
    </row>
    <row r="39" spans="1:2" x14ac:dyDescent="0.25">
      <c r="A39" s="17" t="s">
        <v>6222</v>
      </c>
      <c r="B39" s="5">
        <v>4843.04</v>
      </c>
    </row>
    <row r="40" spans="1:2" x14ac:dyDescent="0.25">
      <c r="A40" s="17" t="s">
        <v>6223</v>
      </c>
      <c r="B40" s="5">
        <v>3982.915</v>
      </c>
    </row>
    <row r="41" spans="1:2" x14ac:dyDescent="0.25">
      <c r="A41" s="17" t="s">
        <v>6224</v>
      </c>
      <c r="B41" s="5">
        <v>2326.9</v>
      </c>
    </row>
    <row r="42" spans="1:2" x14ac:dyDescent="0.25">
      <c r="A42" s="17" t="s">
        <v>6225</v>
      </c>
      <c r="B42" s="5">
        <v>3633.6449999999991</v>
      </c>
    </row>
    <row r="43" spans="1:2" x14ac:dyDescent="0.25">
      <c r="A43" s="17" t="s">
        <v>6226</v>
      </c>
      <c r="B43" s="5">
        <v>3800.0750000000007</v>
      </c>
    </row>
    <row r="44" spans="1:2" x14ac:dyDescent="0.25">
      <c r="A44" s="17" t="s">
        <v>6227</v>
      </c>
      <c r="B44" s="5">
        <v>3548.4299999999994</v>
      </c>
    </row>
    <row r="45" spans="1:2" x14ac:dyDescent="0.25">
      <c r="A45" s="17" t="s">
        <v>6228</v>
      </c>
      <c r="B45" s="5">
        <v>3089.6600000000003</v>
      </c>
    </row>
    <row r="46" spans="1:2" x14ac:dyDescent="0.25">
      <c r="A46" s="17" t="s">
        <v>6214</v>
      </c>
      <c r="B46" s="5">
        <v>45134.255000000012</v>
      </c>
    </row>
    <row r="61" spans="1:2" x14ac:dyDescent="0.25">
      <c r="A61" s="17"/>
      <c r="B61" s="5"/>
    </row>
    <row r="62" spans="1:2" x14ac:dyDescent="0.25">
      <c r="A62" s="17"/>
      <c r="B62" s="5"/>
    </row>
    <row r="63" spans="1:2" x14ac:dyDescent="0.25">
      <c r="A63" s="17"/>
      <c r="B63" s="5"/>
    </row>
    <row r="64" spans="1:2" x14ac:dyDescent="0.25">
      <c r="A64" s="17"/>
      <c r="B64" s="5"/>
    </row>
    <row r="65" spans="1:5" x14ac:dyDescent="0.25">
      <c r="A65" s="17"/>
      <c r="B65" s="5"/>
    </row>
    <row r="66" spans="1:5" x14ac:dyDescent="0.25">
      <c r="A66" s="17"/>
      <c r="B66" s="5"/>
    </row>
    <row r="69" spans="1:5" x14ac:dyDescent="0.25">
      <c r="A69" s="16" t="s">
        <v>6206</v>
      </c>
      <c r="B69" t="s">
        <v>6215</v>
      </c>
      <c r="D69" t="s">
        <v>6237</v>
      </c>
      <c r="E69" t="s">
        <v>6216</v>
      </c>
    </row>
    <row r="70" spans="1:5" x14ac:dyDescent="0.25">
      <c r="A70" s="17" t="s">
        <v>318</v>
      </c>
      <c r="B70">
        <v>6696.8649999999989</v>
      </c>
      <c r="D70" t="str">
        <f>A70</f>
        <v>Ireland</v>
      </c>
      <c r="E70">
        <f>GETPIVOTDATA("Sales",$A$69,"Country",A70)</f>
        <v>6696.8649999999989</v>
      </c>
    </row>
    <row r="71" spans="1:5" x14ac:dyDescent="0.25">
      <c r="A71" s="17" t="s">
        <v>28</v>
      </c>
      <c r="B71">
        <v>2798.5050000000001</v>
      </c>
      <c r="D71" t="str">
        <f t="shared" ref="D71:D72" si="0">A71</f>
        <v>United Kingdom</v>
      </c>
      <c r="E71">
        <f t="shared" ref="E71:E72" si="1">GETPIVOTDATA("Sales",$A$69,"Country",A71)</f>
        <v>2798.5050000000001</v>
      </c>
    </row>
    <row r="72" spans="1:5" x14ac:dyDescent="0.25">
      <c r="A72" s="17" t="s">
        <v>19</v>
      </c>
      <c r="B72">
        <v>35638.88499999998</v>
      </c>
      <c r="D72" t="str">
        <f t="shared" si="0"/>
        <v>United States</v>
      </c>
      <c r="E72">
        <f t="shared" si="1"/>
        <v>35638.88499999998</v>
      </c>
    </row>
    <row r="73" spans="1:5" x14ac:dyDescent="0.25">
      <c r="A73" s="17" t="s">
        <v>6214</v>
      </c>
      <c r="B73">
        <v>45134.254999999976</v>
      </c>
    </row>
    <row r="106" spans="1:5" x14ac:dyDescent="0.25">
      <c r="A106" s="16" t="s">
        <v>6206</v>
      </c>
      <c r="B106" t="s">
        <v>6231</v>
      </c>
      <c r="D106" t="s">
        <v>6232</v>
      </c>
      <c r="E106" t="s">
        <v>6216</v>
      </c>
    </row>
    <row r="107" spans="1:5" x14ac:dyDescent="0.25">
      <c r="A107" s="17" t="s">
        <v>6164</v>
      </c>
      <c r="B107" s="5">
        <v>2150.8449999999998</v>
      </c>
      <c r="D107" t="str">
        <f>A107</f>
        <v>L-L-2.5</v>
      </c>
      <c r="E107" s="5">
        <f>GETPIVOTDATA("Sales",$A$106,"Product ID",A107)</f>
        <v>2150.8449999999998</v>
      </c>
    </row>
    <row r="108" spans="1:5" x14ac:dyDescent="0.25">
      <c r="A108" s="17" t="s">
        <v>6165</v>
      </c>
      <c r="B108" s="5">
        <v>2442.3699999999994</v>
      </c>
      <c r="D108" t="str">
        <f t="shared" ref="D108:D111" si="2">A108</f>
        <v>L-D-2.5</v>
      </c>
      <c r="E108" s="5">
        <f t="shared" ref="E108:E111" si="3">GETPIVOTDATA("Sales",$A$106,"Product ID",A108)</f>
        <v>2442.3699999999994</v>
      </c>
    </row>
    <row r="109" spans="1:5" x14ac:dyDescent="0.25">
      <c r="A109" s="17" t="s">
        <v>6148</v>
      </c>
      <c r="B109" s="5">
        <v>2459.1599999999994</v>
      </c>
      <c r="D109" t="str">
        <f t="shared" si="2"/>
        <v>E-L-2.5</v>
      </c>
      <c r="E109" s="5">
        <f t="shared" si="3"/>
        <v>2459.1599999999994</v>
      </c>
    </row>
    <row r="110" spans="1:5" x14ac:dyDescent="0.25">
      <c r="A110" s="17" t="s">
        <v>6175</v>
      </c>
      <c r="B110" s="5">
        <v>2509.8749999999995</v>
      </c>
      <c r="D110" t="str">
        <f t="shared" si="2"/>
        <v>A-M-2.5</v>
      </c>
      <c r="E110" s="5">
        <f t="shared" si="3"/>
        <v>2509.8749999999995</v>
      </c>
    </row>
    <row r="111" spans="1:5" x14ac:dyDescent="0.25">
      <c r="A111" s="17" t="s">
        <v>6182</v>
      </c>
      <c r="B111" s="5">
        <v>2561.5099999999998</v>
      </c>
      <c r="D111" t="str">
        <f t="shared" si="2"/>
        <v>A-L-2.5</v>
      </c>
      <c r="E111" s="5">
        <f t="shared" si="3"/>
        <v>2561.5099999999998</v>
      </c>
    </row>
    <row r="112" spans="1:5" x14ac:dyDescent="0.25">
      <c r="A112" s="17" t="s">
        <v>6214</v>
      </c>
      <c r="B112" s="5">
        <v>12123.759999999997</v>
      </c>
    </row>
    <row r="148" spans="1:2" x14ac:dyDescent="0.25">
      <c r="A148" s="16" t="s">
        <v>6206</v>
      </c>
      <c r="B148" t="s">
        <v>6231</v>
      </c>
    </row>
    <row r="149" spans="1:2" x14ac:dyDescent="0.25">
      <c r="A149" s="17" t="s">
        <v>6174</v>
      </c>
      <c r="B149" s="5">
        <v>176.11500000000001</v>
      </c>
    </row>
    <row r="150" spans="1:2" x14ac:dyDescent="0.25">
      <c r="A150" s="17" t="s">
        <v>6167</v>
      </c>
      <c r="B150" s="5">
        <v>194.25000000000003</v>
      </c>
    </row>
    <row r="151" spans="1:2" x14ac:dyDescent="0.25">
      <c r="A151" s="17" t="s">
        <v>6156</v>
      </c>
      <c r="B151" s="5">
        <v>202.125</v>
      </c>
    </row>
    <row r="152" spans="1:2" x14ac:dyDescent="0.25">
      <c r="A152" s="17" t="s">
        <v>6150</v>
      </c>
      <c r="B152" s="5">
        <v>213.67500000000001</v>
      </c>
    </row>
    <row r="153" spans="1:2" x14ac:dyDescent="0.25">
      <c r="A153" s="17" t="s">
        <v>6152</v>
      </c>
      <c r="B153" s="5">
        <v>219.375</v>
      </c>
    </row>
    <row r="154" spans="1:2" x14ac:dyDescent="0.25">
      <c r="A154" s="17" t="s">
        <v>6214</v>
      </c>
      <c r="B154" s="5">
        <v>1005.54</v>
      </c>
    </row>
    <row r="190" spans="1:3" x14ac:dyDescent="0.25">
      <c r="A190" s="16" t="s">
        <v>6206</v>
      </c>
      <c r="B190" t="s">
        <v>6230</v>
      </c>
      <c r="C190" t="s">
        <v>6233</v>
      </c>
    </row>
    <row r="191" spans="1:3" x14ac:dyDescent="0.25">
      <c r="A191" s="17" t="s">
        <v>6154</v>
      </c>
      <c r="B191" s="21">
        <v>0.19795918367346937</v>
      </c>
      <c r="C191" s="20">
        <v>97</v>
      </c>
    </row>
    <row r="192" spans="1:3" x14ac:dyDescent="0.25">
      <c r="A192" s="17" t="s">
        <v>6157</v>
      </c>
      <c r="B192" s="21">
        <v>0.20204081632653062</v>
      </c>
      <c r="C192" s="20">
        <v>99</v>
      </c>
    </row>
    <row r="193" spans="1:3" x14ac:dyDescent="0.25">
      <c r="A193" s="17" t="s">
        <v>6155</v>
      </c>
      <c r="B193" s="21">
        <v>0.19795918367346937</v>
      </c>
      <c r="C193" s="20">
        <v>97</v>
      </c>
    </row>
    <row r="194" spans="1:3" x14ac:dyDescent="0.25">
      <c r="A194" s="17" t="s">
        <v>6175</v>
      </c>
      <c r="B194" s="21">
        <v>0.19795918367346937</v>
      </c>
      <c r="C194" s="20">
        <v>97</v>
      </c>
    </row>
    <row r="195" spans="1:3" x14ac:dyDescent="0.25">
      <c r="A195" s="17" t="s">
        <v>6178</v>
      </c>
      <c r="B195" s="21">
        <v>0.20408163265306123</v>
      </c>
      <c r="C195" s="20">
        <v>100</v>
      </c>
    </row>
    <row r="196" spans="1:3" x14ac:dyDescent="0.25">
      <c r="A196" s="17" t="s">
        <v>6214</v>
      </c>
      <c r="B196" s="21">
        <v>1</v>
      </c>
      <c r="C196" s="20">
        <v>490</v>
      </c>
    </row>
    <row r="231" spans="1:1" x14ac:dyDescent="0.25">
      <c r="A231" t="s">
        <v>6229</v>
      </c>
    </row>
    <row r="232" spans="1:1" x14ac:dyDescent="0.25">
      <c r="A232">
        <v>12908.080000000036</v>
      </c>
    </row>
    <row r="266" spans="1:5" x14ac:dyDescent="0.25">
      <c r="A266" s="16" t="s">
        <v>14</v>
      </c>
      <c r="B266" s="17">
        <v>1</v>
      </c>
    </row>
    <row r="268" spans="1:5" x14ac:dyDescent="0.25">
      <c r="A268" s="16" t="s">
        <v>6206</v>
      </c>
      <c r="B268" t="s">
        <v>6229</v>
      </c>
      <c r="D268" t="s">
        <v>6232</v>
      </c>
      <c r="E268" t="s">
        <v>6234</v>
      </c>
    </row>
    <row r="269" spans="1:5" x14ac:dyDescent="0.25">
      <c r="A269" s="17" t="s">
        <v>6164</v>
      </c>
      <c r="B269">
        <v>145.82</v>
      </c>
      <c r="D269" t="str">
        <f>A269</f>
        <v>L-L-2.5</v>
      </c>
      <c r="E269" s="18">
        <f>GETPIVOTDATA("Unit Price",$A$268,"Product ID",A269)</f>
        <v>145.82</v>
      </c>
    </row>
    <row r="270" spans="1:5" x14ac:dyDescent="0.25">
      <c r="A270" s="17" t="s">
        <v>6185</v>
      </c>
      <c r="B270">
        <v>139.72499999999999</v>
      </c>
      <c r="D270" t="str">
        <f t="shared" ref="D270:D273" si="4">A270</f>
        <v>E-D-2.5</v>
      </c>
      <c r="E270" s="18">
        <f t="shared" ref="E270:E273" si="5">GETPIVOTDATA("Unit Price",$A$268,"Product ID",A270)</f>
        <v>139.72499999999999</v>
      </c>
    </row>
    <row r="271" spans="1:5" x14ac:dyDescent="0.25">
      <c r="A271" s="17" t="s">
        <v>6181</v>
      </c>
      <c r="B271">
        <v>133.85999999999999</v>
      </c>
      <c r="D271" t="str">
        <f t="shared" si="4"/>
        <v>L-M-2.5</v>
      </c>
      <c r="E271" s="18">
        <f t="shared" si="5"/>
        <v>133.85999999999999</v>
      </c>
    </row>
    <row r="272" spans="1:5" x14ac:dyDescent="0.25">
      <c r="A272" s="17" t="s">
        <v>6166</v>
      </c>
      <c r="B272">
        <v>126.49999999999999</v>
      </c>
      <c r="D272" t="str">
        <f t="shared" si="4"/>
        <v>E-M-2.5</v>
      </c>
      <c r="E272" s="18">
        <f t="shared" si="5"/>
        <v>126.49999999999999</v>
      </c>
    </row>
    <row r="273" spans="1:5" x14ac:dyDescent="0.25">
      <c r="A273" s="17" t="s">
        <v>6165</v>
      </c>
      <c r="B273">
        <v>119.13999999999999</v>
      </c>
      <c r="D273" t="str">
        <f t="shared" si="4"/>
        <v>L-D-2.5</v>
      </c>
      <c r="E273" s="18">
        <f t="shared" si="5"/>
        <v>119.13999999999999</v>
      </c>
    </row>
    <row r="274" spans="1:5" x14ac:dyDescent="0.25">
      <c r="A274" s="17" t="s">
        <v>6182</v>
      </c>
      <c r="B274">
        <v>119.13999999999999</v>
      </c>
      <c r="E274" s="18"/>
    </row>
    <row r="275" spans="1:5" x14ac:dyDescent="0.25">
      <c r="A275" s="17" t="s">
        <v>6214</v>
      </c>
      <c r="B275">
        <v>784.18500000000006</v>
      </c>
    </row>
    <row r="342" spans="1:2" x14ac:dyDescent="0.25">
      <c r="A342" s="5" t="s">
        <v>6235</v>
      </c>
      <c r="B342" s="5"/>
    </row>
    <row r="343" spans="1:2" x14ac:dyDescent="0.25">
      <c r="A343" s="5">
        <v>12.908080000000036</v>
      </c>
      <c r="B343" s="5">
        <f>GETPIVOTDATA("Unit Price",$A$342)</f>
        <v>12.908080000000036</v>
      </c>
    </row>
    <row r="344" spans="1:2" x14ac:dyDescent="0.25">
      <c r="A344" s="5"/>
      <c r="B344" s="5"/>
    </row>
    <row r="345" spans="1:2" x14ac:dyDescent="0.25">
      <c r="A345" s="5"/>
      <c r="B345" s="5"/>
    </row>
    <row r="346" spans="1:2" x14ac:dyDescent="0.25">
      <c r="A346" s="5"/>
      <c r="B346" s="5"/>
    </row>
    <row r="347" spans="1:2" x14ac:dyDescent="0.25">
      <c r="A347" s="5"/>
      <c r="B347" s="5"/>
    </row>
    <row r="348" spans="1:2" x14ac:dyDescent="0.25">
      <c r="A348" s="5"/>
      <c r="B348" s="5"/>
    </row>
    <row r="349" spans="1:2" x14ac:dyDescent="0.25">
      <c r="A349" s="5"/>
      <c r="B349" s="5"/>
    </row>
    <row r="350" spans="1:2" x14ac:dyDescent="0.25">
      <c r="A350" s="5"/>
      <c r="B350" s="5"/>
    </row>
    <row r="351" spans="1:2" x14ac:dyDescent="0.25">
      <c r="A351" s="5"/>
      <c r="B351" s="5"/>
    </row>
    <row r="352" spans="1:2" x14ac:dyDescent="0.25">
      <c r="A352" s="5"/>
      <c r="B352" s="5"/>
    </row>
    <row r="353" spans="1:2" x14ac:dyDescent="0.25">
      <c r="A353" s="5"/>
      <c r="B353" s="5"/>
    </row>
    <row r="354" spans="1:2" x14ac:dyDescent="0.25">
      <c r="A354" s="5"/>
      <c r="B354" s="5"/>
    </row>
    <row r="355" spans="1:2" x14ac:dyDescent="0.25">
      <c r="A355" s="5"/>
      <c r="B355" s="5"/>
    </row>
    <row r="356" spans="1:2" x14ac:dyDescent="0.25">
      <c r="A356" s="5"/>
      <c r="B356" s="5"/>
    </row>
    <row r="357" spans="1:2" x14ac:dyDescent="0.25">
      <c r="A357" s="5"/>
      <c r="B357" s="5"/>
    </row>
    <row r="358" spans="1:2" x14ac:dyDescent="0.25">
      <c r="A358" s="5"/>
      <c r="B358" s="5"/>
    </row>
    <row r="359" spans="1:2" x14ac:dyDescent="0.25">
      <c r="A359" s="5"/>
      <c r="B359" s="5"/>
    </row>
    <row r="360" spans="1:2" x14ac:dyDescent="0.25">
      <c r="A360" s="5"/>
      <c r="B360" s="5"/>
    </row>
    <row r="361" spans="1:2" x14ac:dyDescent="0.25">
      <c r="A361" s="5"/>
      <c r="B361" s="5"/>
    </row>
    <row r="362" spans="1:2" x14ac:dyDescent="0.25">
      <c r="A362" s="5"/>
      <c r="B362" s="5"/>
    </row>
    <row r="363" spans="1:2" x14ac:dyDescent="0.25">
      <c r="A363" s="5"/>
      <c r="B363" s="5"/>
    </row>
    <row r="364" spans="1:2" x14ac:dyDescent="0.25">
      <c r="A364" s="5"/>
      <c r="B364" s="5"/>
    </row>
    <row r="365" spans="1:2" x14ac:dyDescent="0.25">
      <c r="A365" s="5"/>
      <c r="B365" s="5"/>
    </row>
    <row r="366" spans="1:2" x14ac:dyDescent="0.25">
      <c r="A366" s="5"/>
      <c r="B366" s="5"/>
    </row>
    <row r="367" spans="1:2" x14ac:dyDescent="0.25">
      <c r="A367" s="5"/>
      <c r="B367" s="5"/>
    </row>
    <row r="368" spans="1:2" x14ac:dyDescent="0.25">
      <c r="A368" s="4" t="s">
        <v>6236</v>
      </c>
    </row>
    <row r="369" spans="1:2" x14ac:dyDescent="0.25">
      <c r="A369" s="4">
        <v>1.0373000000000046</v>
      </c>
      <c r="B369" s="4">
        <f>GETPIVOTDATA("Size",$A$368)</f>
        <v>1.0373000000000046</v>
      </c>
    </row>
    <row r="370" spans="1:2" x14ac:dyDescent="0.25">
      <c r="A370" s="4"/>
      <c r="B370" s="4"/>
    </row>
    <row r="371" spans="1:2" x14ac:dyDescent="0.25">
      <c r="A371" s="4"/>
      <c r="B371" s="4"/>
    </row>
    <row r="372" spans="1:2" x14ac:dyDescent="0.25">
      <c r="A372" s="4"/>
      <c r="B372" s="4"/>
    </row>
    <row r="373" spans="1:2" x14ac:dyDescent="0.25">
      <c r="A373" s="4"/>
      <c r="B373" s="4"/>
    </row>
    <row r="374" spans="1:2" x14ac:dyDescent="0.25">
      <c r="A374" s="4"/>
      <c r="B374" s="4"/>
    </row>
    <row r="375" spans="1:2" x14ac:dyDescent="0.25">
      <c r="A375" s="4"/>
      <c r="B375" s="4"/>
    </row>
    <row r="376" spans="1:2" x14ac:dyDescent="0.25">
      <c r="A376" s="4"/>
      <c r="B376" s="4"/>
    </row>
    <row r="377" spans="1:2" x14ac:dyDescent="0.25">
      <c r="A377" s="4"/>
      <c r="B377" s="4"/>
    </row>
    <row r="378" spans="1:2" x14ac:dyDescent="0.25">
      <c r="A378" s="4"/>
      <c r="B378" s="4"/>
    </row>
    <row r="379" spans="1:2" x14ac:dyDescent="0.25">
      <c r="A379" s="4"/>
      <c r="B379" s="4"/>
    </row>
    <row r="380" spans="1:2" x14ac:dyDescent="0.25">
      <c r="A380" s="4"/>
      <c r="B380" s="4"/>
    </row>
    <row r="381" spans="1:2" x14ac:dyDescent="0.25">
      <c r="A381" s="4"/>
      <c r="B381" s="4"/>
    </row>
    <row r="382" spans="1:2" x14ac:dyDescent="0.25">
      <c r="A382" s="4"/>
      <c r="B382" s="4"/>
    </row>
    <row r="383" spans="1:2" x14ac:dyDescent="0.25">
      <c r="A383" s="4"/>
      <c r="B383" s="4"/>
    </row>
    <row r="384" spans="1:2" x14ac:dyDescent="0.25">
      <c r="A384" s="4"/>
      <c r="B384" s="4"/>
    </row>
    <row r="385" spans="1:2" x14ac:dyDescent="0.25">
      <c r="A385" s="4"/>
      <c r="B385" s="4"/>
    </row>
    <row r="386" spans="1:2" x14ac:dyDescent="0.25">
      <c r="A386" s="4"/>
      <c r="B386" s="4"/>
    </row>
    <row r="387" spans="1:2" x14ac:dyDescent="0.25">
      <c r="A387" s="4"/>
      <c r="B387" s="4"/>
    </row>
    <row r="388" spans="1:2" x14ac:dyDescent="0.25">
      <c r="A388" s="4"/>
      <c r="B388" s="4"/>
    </row>
    <row r="389" spans="1:2" x14ac:dyDescent="0.25">
      <c r="A389" s="4"/>
      <c r="B389" s="4"/>
    </row>
    <row r="390" spans="1:2" x14ac:dyDescent="0.25">
      <c r="A390" s="4"/>
      <c r="B390" s="4"/>
    </row>
    <row r="391" spans="1:2" x14ac:dyDescent="0.25">
      <c r="A391" s="4"/>
      <c r="B391" s="4"/>
    </row>
    <row r="392" spans="1:2" x14ac:dyDescent="0.25">
      <c r="A392" s="4"/>
      <c r="B392" s="4"/>
    </row>
    <row r="393" spans="1:2" x14ac:dyDescent="0.25">
      <c r="A393" s="4"/>
      <c r="B393" s="4"/>
    </row>
    <row r="394" spans="1:2" x14ac:dyDescent="0.25">
      <c r="A394" s="4"/>
      <c r="B394" s="4"/>
    </row>
    <row r="395" spans="1:2" x14ac:dyDescent="0.25">
      <c r="A395" s="4"/>
      <c r="B395" s="4"/>
    </row>
    <row r="396" spans="1:2" x14ac:dyDescent="0.25">
      <c r="A396" s="4"/>
      <c r="B396" s="4"/>
    </row>
    <row r="397" spans="1:2" x14ac:dyDescent="0.25">
      <c r="A397" s="5"/>
      <c r="B397" s="5"/>
    </row>
    <row r="398" spans="1:2" x14ac:dyDescent="0.25">
      <c r="A398" s="5"/>
      <c r="B398" s="5"/>
    </row>
    <row r="399" spans="1:2" x14ac:dyDescent="0.25">
      <c r="A399" s="5" t="s">
        <v>6238</v>
      </c>
    </row>
    <row r="400" spans="1:2" x14ac:dyDescent="0.25">
      <c r="A400" s="5">
        <v>45134.254999999997</v>
      </c>
      <c r="B400" s="5">
        <f>GETPIVOTDATA("Sales",$A$399)</f>
        <v>45134.254999999997</v>
      </c>
    </row>
    <row r="401" spans="1:2" x14ac:dyDescent="0.25">
      <c r="A401" s="5"/>
      <c r="B401" s="5"/>
    </row>
    <row r="402" spans="1:2" x14ac:dyDescent="0.25">
      <c r="A402" s="5"/>
      <c r="B402" s="5"/>
    </row>
    <row r="403" spans="1:2" x14ac:dyDescent="0.25">
      <c r="A403" s="5"/>
      <c r="B403" s="5"/>
    </row>
    <row r="404" spans="1:2" x14ac:dyDescent="0.25">
      <c r="A404" s="5"/>
      <c r="B404" s="5"/>
    </row>
    <row r="405" spans="1:2" x14ac:dyDescent="0.25">
      <c r="A405" s="5"/>
      <c r="B405" s="5"/>
    </row>
    <row r="406" spans="1:2" x14ac:dyDescent="0.25">
      <c r="A406" s="5"/>
      <c r="B406" s="5"/>
    </row>
    <row r="407" spans="1:2" x14ac:dyDescent="0.25">
      <c r="A407" s="5"/>
      <c r="B407" s="5"/>
    </row>
    <row r="408" spans="1:2" x14ac:dyDescent="0.25">
      <c r="A408" s="5"/>
      <c r="B408" s="5"/>
    </row>
    <row r="409" spans="1:2" x14ac:dyDescent="0.25">
      <c r="A409" s="5"/>
      <c r="B409" s="5"/>
    </row>
    <row r="410" spans="1:2" x14ac:dyDescent="0.25">
      <c r="A410" s="5"/>
      <c r="B410" s="5"/>
    </row>
    <row r="411" spans="1:2" x14ac:dyDescent="0.25">
      <c r="A411" s="5"/>
      <c r="B411" s="5"/>
    </row>
    <row r="412" spans="1:2" x14ac:dyDescent="0.25">
      <c r="A412" s="5"/>
      <c r="B412" s="5"/>
    </row>
    <row r="413" spans="1:2" x14ac:dyDescent="0.25">
      <c r="A413" s="5"/>
      <c r="B413" s="5"/>
    </row>
    <row r="414" spans="1:2" x14ac:dyDescent="0.25">
      <c r="A414" s="5"/>
      <c r="B414" s="5"/>
    </row>
    <row r="415" spans="1:2" x14ac:dyDescent="0.25">
      <c r="A415" s="5"/>
      <c r="B415" s="5"/>
    </row>
    <row r="416" spans="1:2" x14ac:dyDescent="0.25">
      <c r="A416" s="5"/>
      <c r="B416" s="5"/>
    </row>
    <row r="417" spans="1:5" x14ac:dyDescent="0.25">
      <c r="A417" s="5"/>
      <c r="B417" s="5"/>
    </row>
    <row r="418" spans="1:5" x14ac:dyDescent="0.25">
      <c r="A418" s="5"/>
      <c r="B418" s="5"/>
    </row>
    <row r="419" spans="1:5" x14ac:dyDescent="0.25">
      <c r="A419" s="5"/>
      <c r="B419" s="5"/>
    </row>
    <row r="420" spans="1:5" x14ac:dyDescent="0.25">
      <c r="A420" s="5"/>
      <c r="B420" s="5"/>
    </row>
    <row r="421" spans="1:5" x14ac:dyDescent="0.25">
      <c r="A421" s="5"/>
      <c r="B421" s="5"/>
    </row>
    <row r="422" spans="1:5" x14ac:dyDescent="0.25">
      <c r="A422" s="5"/>
      <c r="B422" s="5"/>
    </row>
    <row r="423" spans="1:5" x14ac:dyDescent="0.25">
      <c r="A423" s="5"/>
      <c r="B423" s="5"/>
    </row>
    <row r="424" spans="1:5" x14ac:dyDescent="0.25">
      <c r="A424" s="5"/>
      <c r="B424" s="5"/>
    </row>
    <row r="425" spans="1:5" x14ac:dyDescent="0.25">
      <c r="A425" s="5"/>
      <c r="B425" s="5"/>
    </row>
    <row r="426" spans="1:5" x14ac:dyDescent="0.25">
      <c r="A426" s="5"/>
      <c r="B426" s="5"/>
    </row>
    <row r="427" spans="1:5" x14ac:dyDescent="0.25">
      <c r="A427" s="5"/>
      <c r="B427" s="5"/>
    </row>
    <row r="430" spans="1:5" x14ac:dyDescent="0.25">
      <c r="A430" s="16" t="s">
        <v>6206</v>
      </c>
      <c r="B430" t="s">
        <v>6215</v>
      </c>
      <c r="D430" t="s">
        <v>4</v>
      </c>
      <c r="E430" s="22" t="s">
        <v>6239</v>
      </c>
    </row>
    <row r="431" spans="1:5" x14ac:dyDescent="0.25">
      <c r="A431" s="17" t="s">
        <v>5114</v>
      </c>
      <c r="B431" s="21">
        <v>0.2152677352995091</v>
      </c>
      <c r="D431" t="str">
        <f>A431</f>
        <v>Allis Wilmore</v>
      </c>
      <c r="E431" s="22">
        <f>GETPIVOTDATA("Sales",$A$430,"Customer Name",A431)</f>
        <v>0.2152677352995091</v>
      </c>
    </row>
    <row r="432" spans="1:5" x14ac:dyDescent="0.25">
      <c r="A432" s="17" t="s">
        <v>5765</v>
      </c>
      <c r="B432" s="21">
        <v>0.20846148101377546</v>
      </c>
      <c r="D432" t="str">
        <f t="shared" ref="D432:D435" si="6">A432</f>
        <v>Brenn Dundredge</v>
      </c>
      <c r="E432" s="22">
        <f t="shared" ref="E432:E435" si="7">GETPIVOTDATA("Sales",$A$430,"Customer Name",A432)</f>
        <v>0.20846148101377546</v>
      </c>
    </row>
    <row r="433" spans="1:5" x14ac:dyDescent="0.25">
      <c r="A433" s="17" t="s">
        <v>3753</v>
      </c>
      <c r="B433" s="21">
        <v>0.18874880338920913</v>
      </c>
      <c r="D433" t="str">
        <f t="shared" si="6"/>
        <v>Don Flintiff</v>
      </c>
      <c r="E433" s="22">
        <f t="shared" si="7"/>
        <v>0.18874880338920913</v>
      </c>
    </row>
    <row r="434" spans="1:5" x14ac:dyDescent="0.25">
      <c r="A434" s="17" t="s">
        <v>1598</v>
      </c>
      <c r="B434" s="21">
        <v>0.19123707490613817</v>
      </c>
      <c r="D434" t="str">
        <f t="shared" si="6"/>
        <v>Nealson Cuttler</v>
      </c>
      <c r="E434" s="22">
        <f t="shared" si="7"/>
        <v>0.19123707490613817</v>
      </c>
    </row>
    <row r="435" spans="1:5" x14ac:dyDescent="0.25">
      <c r="A435" s="17" t="s">
        <v>2587</v>
      </c>
      <c r="B435" s="21">
        <v>0.19628490539136814</v>
      </c>
      <c r="D435" t="str">
        <f t="shared" si="6"/>
        <v>Terri Farra</v>
      </c>
      <c r="E435" s="22">
        <f t="shared" si="7"/>
        <v>0.19628490539136814</v>
      </c>
    </row>
    <row r="436" spans="1:5" x14ac:dyDescent="0.25">
      <c r="A436" s="17" t="s">
        <v>6214</v>
      </c>
      <c r="B436" s="21">
        <v>1</v>
      </c>
    </row>
    <row r="463" spans="1:3" x14ac:dyDescent="0.25">
      <c r="A463" t="s">
        <v>6230</v>
      </c>
    </row>
    <row r="464" spans="1:3" x14ac:dyDescent="0.25">
      <c r="A464">
        <v>3551</v>
      </c>
      <c r="C464" s="20">
        <f>GETPIVOTDATA("Quantity",$A$463)</f>
        <v>3551</v>
      </c>
    </row>
    <row r="544" spans="8:8" x14ac:dyDescent="0.25">
      <c r="H544" t="s">
        <v>6240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D97E8-294F-4914-9724-B754E847C5EE}">
  <dimension ref="A1"/>
  <sheetViews>
    <sheetView showGridLines="0" showRowColHeaders="0" zoomScale="65" zoomScaleNormal="65" workbookViewId="0">
      <selection activeCell="AC13" sqref="AC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5D03-86BE-41C9-9C52-1AB0182977C5}">
  <dimension ref="A1:R1001"/>
  <sheetViews>
    <sheetView topLeftCell="D1" zoomScale="115" zoomScaleNormal="115" workbookViewId="0">
      <selection activeCell="I4" sqref="I4"/>
    </sheetView>
  </sheetViews>
  <sheetFormatPr defaultRowHeight="15" x14ac:dyDescent="0.25"/>
  <cols>
    <col min="1" max="1" width="16.5703125" bestFit="1" customWidth="1"/>
    <col min="2" max="2" width="18.42578125" style="3" bestFit="1" customWidth="1"/>
    <col min="3" max="3" width="13" style="3" customWidth="1"/>
    <col min="4" max="4" width="14.42578125" style="3" customWidth="1"/>
    <col min="5" max="5" width="17.42578125" bestFit="1" customWidth="1"/>
    <col min="6" max="6" width="12" customWidth="1"/>
    <col min="7" max="7" width="10.42578125" customWidth="1"/>
    <col min="8" max="8" width="23.7109375" bestFit="1" customWidth="1"/>
    <col min="9" max="9" width="39.42578125" bestFit="1" customWidth="1"/>
    <col min="10" max="11" width="14.7109375" customWidth="1"/>
    <col min="12" max="12" width="13.140625" customWidth="1"/>
    <col min="13" max="13" width="12.42578125" customWidth="1"/>
    <col min="14" max="14" width="6.140625" style="4" customWidth="1"/>
    <col min="15" max="15" width="11.28515625" style="15" customWidth="1"/>
    <col min="16" max="16" width="9.5703125" style="15" bestFit="1" customWidth="1"/>
    <col min="17" max="17" width="22.140625" style="5" customWidth="1"/>
    <col min="18" max="18" width="13.42578125" customWidth="1"/>
  </cols>
  <sheetData>
    <row r="1" spans="1:18" x14ac:dyDescent="0.25">
      <c r="A1" s="19" t="s">
        <v>0</v>
      </c>
      <c r="B1" s="29" t="s">
        <v>1</v>
      </c>
      <c r="C1" s="19" t="s">
        <v>6204</v>
      </c>
      <c r="D1" s="19" t="s">
        <v>6205</v>
      </c>
      <c r="E1" s="19" t="s">
        <v>3</v>
      </c>
      <c r="F1" s="19" t="s">
        <v>11</v>
      </c>
      <c r="G1" s="19" t="s">
        <v>14</v>
      </c>
      <c r="H1" s="19" t="s">
        <v>4</v>
      </c>
      <c r="I1" s="19" t="s">
        <v>6241</v>
      </c>
      <c r="J1" s="19" t="s">
        <v>7</v>
      </c>
      <c r="K1" s="19" t="s">
        <v>6</v>
      </c>
      <c r="L1" s="19" t="s">
        <v>9</v>
      </c>
      <c r="M1" s="19" t="s">
        <v>10</v>
      </c>
      <c r="N1" s="30" t="s">
        <v>12</v>
      </c>
      <c r="O1" s="31" t="s">
        <v>13</v>
      </c>
      <c r="P1" s="31" t="s">
        <v>15</v>
      </c>
      <c r="Q1" s="32" t="s">
        <v>6203</v>
      </c>
      <c r="R1" s="19" t="s">
        <v>6189</v>
      </c>
    </row>
    <row r="2" spans="1:18" x14ac:dyDescent="0.25">
      <c r="A2" s="6" t="s">
        <v>490</v>
      </c>
      <c r="B2" s="23">
        <v>43713</v>
      </c>
      <c r="C2" s="6" t="str">
        <f>TEXT(B2,"dddd")</f>
        <v>Thursday</v>
      </c>
      <c r="D2" s="6" t="str">
        <f>TEXT(B2,"mmmm")</f>
        <v>September</v>
      </c>
      <c r="E2" s="6" t="s">
        <v>491</v>
      </c>
      <c r="F2" s="6" t="s">
        <v>6138</v>
      </c>
      <c r="G2" s="6">
        <v>2</v>
      </c>
      <c r="H2" s="6" t="str">
        <f>_xlfn.XLOOKUP(E2,customers!$A$2:$A$1001,customers!$B$2:$B$1001,,0)</f>
        <v>Aloisia Allner</v>
      </c>
      <c r="I2" s="6" t="str">
        <f>IF(_xlfn.XLOOKUP(E2,customers!$A$2:$A$1001,customers!$C$2:$C$1001,,0)=0,"Not Available",(_xlfn.XLOOKUP(E2,customers!$A$2:$A$1001,customers!$C$2:$C$1001,,0)))</f>
        <v>aallner0@lulu.com</v>
      </c>
      <c r="J2" s="6" t="str">
        <f>_xlfn.XLOOKUP(E2,customers!$A$1:$A$1001,customers!$G$1:$G$1001,,0)</f>
        <v>United States</v>
      </c>
      <c r="K2" s="6" t="str">
        <f>_xlfn.XLOOKUP($E2,customers!$A$2:$A$1001,customers!$F$2:$F$1001,,0)</f>
        <v>Paterson</v>
      </c>
      <c r="L2" s="6" t="s">
        <v>6196</v>
      </c>
      <c r="M2" s="6" t="s">
        <v>6197</v>
      </c>
      <c r="N2" s="7">
        <f>INDEX(products!$A$1:$G$49,MATCH('orders '!$F2,products!$A$1:$A$49,0),MATCH('orders '!N$1,products!$A$1:$G$1,0))</f>
        <v>1</v>
      </c>
      <c r="O2" s="24">
        <f>INDEX(products!$A$1:$G$49,MATCH('orders '!$F2,products!$A$1:$A$49,0),MATCH('orders '!O$1,products!$A$1:$G$1,0))</f>
        <v>9.9499999999999993</v>
      </c>
      <c r="P2" s="24">
        <f>O2*G2</f>
        <v>19.899999999999999</v>
      </c>
      <c r="Q2" s="8">
        <f>_xlfn.XLOOKUP($F2,products!$A$2:$A$49,products!$G$2:$G$49,,0)</f>
        <v>0.59699999999999998</v>
      </c>
      <c r="R2" s="6" t="str">
        <f>IF(_xlfn.XLOOKUP(E2,customers!A2:A1001,customers!I2:I1001,0)=0,"Not Available",(_xlfn.XLOOKUP(E2,customers!A2:A1001,customers!I2:I1001,0)))</f>
        <v>Yes</v>
      </c>
    </row>
    <row r="3" spans="1:18" x14ac:dyDescent="0.25">
      <c r="A3" s="9" t="s">
        <v>490</v>
      </c>
      <c r="B3" s="25">
        <v>43713</v>
      </c>
      <c r="C3" s="9" t="str">
        <f t="shared" ref="C3:C66" si="0">TEXT(B3,"dddd")</f>
        <v>Thursday</v>
      </c>
      <c r="D3" s="9" t="str">
        <f t="shared" ref="D3:D66" si="1">TEXT(B3,"mmmm")</f>
        <v>September</v>
      </c>
      <c r="E3" s="9" t="s">
        <v>491</v>
      </c>
      <c r="F3" s="9" t="s">
        <v>6139</v>
      </c>
      <c r="G3" s="9">
        <v>5</v>
      </c>
      <c r="H3" s="9" t="str">
        <f>_xlfn.XLOOKUP(E3,customers!$A$2:$A$1001,customers!$B$2:$B$1001,,0)</f>
        <v>Aloisia Allner</v>
      </c>
      <c r="I3" s="9" t="str">
        <f>IF(_xlfn.XLOOKUP(E3,customers!$A$2:$A$1001,customers!$C$2:$C$1001,,0)=0,"Not Available",(_xlfn.XLOOKUP(E3,customers!$A$2:$A$1001,customers!$C$2:$C$1001,,0)))</f>
        <v>aallner0@lulu.com</v>
      </c>
      <c r="J3" s="9" t="str">
        <f>_xlfn.XLOOKUP(E3,customers!$A$1:$A$1001,customers!$G$1:$G$1001,,0)</f>
        <v>United States</v>
      </c>
      <c r="K3" s="9" t="str">
        <f>_xlfn.XLOOKUP($E3,customers!$A$2:$A$1001,customers!$F$2:$F$1001,,0)</f>
        <v>Paterson</v>
      </c>
      <c r="L3" s="9" t="s">
        <v>6198</v>
      </c>
      <c r="M3" s="9" t="s">
        <v>6197</v>
      </c>
      <c r="N3" s="10">
        <f>INDEX(products!$A$1:$G$49,MATCH('orders '!$F3,products!$A$1:$A$49,0),MATCH('orders '!N$1,products!$A$1:$G$1,0))</f>
        <v>0.5</v>
      </c>
      <c r="O3" s="26">
        <f>INDEX(products!$A$1:$G$49,MATCH('orders '!$F3,products!$A$1:$A$49,0),MATCH('orders '!O$1,products!$A$1:$G$1,0))</f>
        <v>8.25</v>
      </c>
      <c r="P3" s="26">
        <f t="shared" ref="P3:P66" si="2">O3*G3</f>
        <v>41.25</v>
      </c>
      <c r="Q3" s="11">
        <f>_xlfn.XLOOKUP($F3,products!$A$2:$A$49,products!$G$2:$G$49,,0)</f>
        <v>0.90749999999999997</v>
      </c>
      <c r="R3" s="6" t="str">
        <f>IF(_xlfn.XLOOKUP(E3,customers!A3:A1002,customers!I3:I1002,0)=0,"Not Available",(_xlfn.XLOOKUP(E3,customers!A3:A1002,customers!I3:I1002,0)))</f>
        <v>Not Available</v>
      </c>
    </row>
    <row r="4" spans="1:18" x14ac:dyDescent="0.25">
      <c r="A4" s="6" t="s">
        <v>501</v>
      </c>
      <c r="B4" s="23">
        <v>44364</v>
      </c>
      <c r="C4" s="6" t="str">
        <f t="shared" si="0"/>
        <v>Thursday</v>
      </c>
      <c r="D4" s="6" t="str">
        <f>TEXT(B4,"mmmm")</f>
        <v>June</v>
      </c>
      <c r="E4" s="6" t="s">
        <v>502</v>
      </c>
      <c r="F4" s="6" t="s">
        <v>6140</v>
      </c>
      <c r="G4" s="6">
        <v>1</v>
      </c>
      <c r="H4" s="6" t="str">
        <f>_xlfn.XLOOKUP(E4,customers!$A$2:$A$1001,customers!$B$2:$B$1001,,0)</f>
        <v>Jami Redholes</v>
      </c>
      <c r="I4" s="6" t="str">
        <f>IF(_xlfn.XLOOKUP(E4,customers!$A$2:$A$1001,customers!$C$2:$C$1001,,0)=0,"Not Available",(_xlfn.XLOOKUP(E4,customers!$A$2:$A$1001,customers!$C$2:$C$1001,,0)))</f>
        <v>jredholes2@tmall.com</v>
      </c>
      <c r="J4" s="6" t="str">
        <f>_xlfn.XLOOKUP(E4,customers!$A$1:$A$1001,customers!$G$1:$G$1001,,0)</f>
        <v>United States</v>
      </c>
      <c r="K4" s="6" t="str">
        <f>_xlfn.XLOOKUP($E4,customers!$A$2:$A$1001,customers!$F$2:$F$1001,,0)</f>
        <v>San Antonio</v>
      </c>
      <c r="L4" s="6" t="s">
        <v>6199</v>
      </c>
      <c r="M4" s="6" t="s">
        <v>6200</v>
      </c>
      <c r="N4" s="7">
        <f>INDEX(products!$A$1:$G$49,MATCH('orders '!$F4,products!$A$1:$A$49,0),MATCH('orders '!N$1,products!$A$1:$G$1,0))</f>
        <v>1</v>
      </c>
      <c r="O4" s="24">
        <f>INDEX(products!$A$1:$G$49,MATCH('orders '!$F4,products!$A$1:$A$49,0),MATCH('orders '!O$1,products!$A$1:$G$1,0))</f>
        <v>12.95</v>
      </c>
      <c r="P4" s="24">
        <f t="shared" si="2"/>
        <v>12.95</v>
      </c>
      <c r="Q4" s="8">
        <f>_xlfn.XLOOKUP($F4,products!$A$2:$A$49,products!$G$2:$G$49,,0)</f>
        <v>1.1655</v>
      </c>
      <c r="R4" s="6" t="str">
        <f>IF(_xlfn.XLOOKUP(E4,customers!A4:A1003,customers!I4:I1003,0)=0,"Not Available",(_xlfn.XLOOKUP(E4,customers!A4:A1003,customers!I4:I1003,0)))</f>
        <v>Yes</v>
      </c>
    </row>
    <row r="5" spans="1:18" x14ac:dyDescent="0.25">
      <c r="A5" s="9" t="s">
        <v>512</v>
      </c>
      <c r="B5" s="25">
        <v>44392</v>
      </c>
      <c r="C5" s="9" t="str">
        <f t="shared" si="0"/>
        <v>Thursday</v>
      </c>
      <c r="D5" s="9" t="str">
        <f t="shared" si="1"/>
        <v>July</v>
      </c>
      <c r="E5" s="9" t="s">
        <v>513</v>
      </c>
      <c r="F5" s="9" t="s">
        <v>6141</v>
      </c>
      <c r="G5" s="9">
        <v>2</v>
      </c>
      <c r="H5" s="9" t="str">
        <f>_xlfn.XLOOKUP(E5,customers!$A$2:$A$1001,customers!$B$2:$B$1001,,0)</f>
        <v>Christoffer O' Shea</v>
      </c>
      <c r="I5" s="9" t="str">
        <f>IF(_xlfn.XLOOKUP(E5,customers!$A$2:$A$1001,customers!$C$2:$C$1001,,0)=0,"Not Available",(_xlfn.XLOOKUP(E5,customers!$A$2:$A$1001,customers!$C$2:$C$1001,,0)))</f>
        <v>Not Available</v>
      </c>
      <c r="J5" s="9" t="str">
        <f>_xlfn.XLOOKUP(E5,customers!$A$1:$A$1001,customers!$G$1:$G$1001,,0)</f>
        <v>Ireland</v>
      </c>
      <c r="K5" s="9" t="str">
        <f>_xlfn.XLOOKUP($E5,customers!$A$2:$A$1001,customers!$F$2:$F$1001,,0)</f>
        <v>Cill Airne</v>
      </c>
      <c r="L5" s="9" t="s">
        <v>6198</v>
      </c>
      <c r="M5" s="9" t="s">
        <v>6197</v>
      </c>
      <c r="N5" s="10">
        <f>INDEX(products!$A$1:$G$49,MATCH('orders '!$F5,products!$A$1:$A$49,0),MATCH('orders '!N$1,products!$A$1:$G$1,0))</f>
        <v>1</v>
      </c>
      <c r="O5" s="26">
        <f>INDEX(products!$A$1:$G$49,MATCH('orders '!$F5,products!$A$1:$A$49,0),MATCH('orders '!O$1,products!$A$1:$G$1,0))</f>
        <v>13.75</v>
      </c>
      <c r="P5" s="26">
        <f t="shared" si="2"/>
        <v>27.5</v>
      </c>
      <c r="Q5" s="11">
        <f>_xlfn.XLOOKUP($F5,products!$A$2:$A$49,products!$G$2:$G$49,,0)</f>
        <v>1.5125</v>
      </c>
      <c r="R5" s="6" t="str">
        <f>IF(_xlfn.XLOOKUP(E5,customers!A5:A1004,customers!I5:I1004,0)=0,"Not Available",(_xlfn.XLOOKUP(E5,customers!A5:A1004,customers!I5:I1004,0)))</f>
        <v>No</v>
      </c>
    </row>
    <row r="6" spans="1:18" x14ac:dyDescent="0.25">
      <c r="A6" s="6" t="s">
        <v>512</v>
      </c>
      <c r="B6" s="23">
        <v>44392</v>
      </c>
      <c r="C6" s="6" t="str">
        <f t="shared" si="0"/>
        <v>Thursday</v>
      </c>
      <c r="D6" s="6" t="str">
        <f t="shared" si="1"/>
        <v>July</v>
      </c>
      <c r="E6" s="6" t="s">
        <v>513</v>
      </c>
      <c r="F6" s="6" t="s">
        <v>6142</v>
      </c>
      <c r="G6" s="6">
        <v>2</v>
      </c>
      <c r="H6" s="6" t="str">
        <f>_xlfn.XLOOKUP(E6,customers!$A$2:$A$1001,customers!$B$2:$B$1001,,0)</f>
        <v>Christoffer O' Shea</v>
      </c>
      <c r="I6" s="6" t="str">
        <f>IF(_xlfn.XLOOKUP(E6,customers!$A$2:$A$1001,customers!$C$2:$C$1001,,0)=0,"Not Available",(_xlfn.XLOOKUP(E6,customers!$A$2:$A$1001,customers!$C$2:$C$1001,,0)))</f>
        <v>Not Available</v>
      </c>
      <c r="J6" s="6" t="str">
        <f>_xlfn.XLOOKUP(E6,customers!$A$1:$A$1001,customers!$G$1:$G$1001,,0)</f>
        <v>Ireland</v>
      </c>
      <c r="K6" s="6" t="str">
        <f>_xlfn.XLOOKUP($E6,customers!$A$2:$A$1001,customers!$F$2:$F$1001,,0)</f>
        <v>Cill Airne</v>
      </c>
      <c r="L6" s="6" t="s">
        <v>6196</v>
      </c>
      <c r="M6" s="6" t="s">
        <v>6200</v>
      </c>
      <c r="N6" s="7">
        <f>INDEX(products!$A$1:$G$49,MATCH('orders '!$F6,products!$A$1:$A$49,0),MATCH('orders '!N$1,products!$A$1:$G$1,0))</f>
        <v>2.5</v>
      </c>
      <c r="O6" s="24">
        <f>INDEX(products!$A$1:$G$49,MATCH('orders '!$F6,products!$A$1:$A$49,0),MATCH('orders '!O$1,products!$A$1:$G$1,0))</f>
        <v>27.484999999999996</v>
      </c>
      <c r="P6" s="24">
        <f t="shared" si="2"/>
        <v>54.969999999999992</v>
      </c>
      <c r="Q6" s="8">
        <f>_xlfn.XLOOKUP($F6,products!$A$2:$A$49,products!$G$2:$G$49,,0)</f>
        <v>1.6490999999999998</v>
      </c>
      <c r="R6" s="6" t="str">
        <f>IF(_xlfn.XLOOKUP(E6,customers!A6:A1005,customers!I6:I1005,0)=0,"Not Available",(_xlfn.XLOOKUP(E6,customers!A6:A1005,customers!I6:I1005,0)))</f>
        <v>No</v>
      </c>
    </row>
    <row r="7" spans="1:18" x14ac:dyDescent="0.25">
      <c r="A7" s="9" t="s">
        <v>519</v>
      </c>
      <c r="B7" s="25">
        <v>44412</v>
      </c>
      <c r="C7" s="9" t="str">
        <f t="shared" si="0"/>
        <v>Wednesday</v>
      </c>
      <c r="D7" s="9" t="str">
        <f t="shared" si="1"/>
        <v>August</v>
      </c>
      <c r="E7" s="9" t="s">
        <v>520</v>
      </c>
      <c r="F7" s="9" t="s">
        <v>6143</v>
      </c>
      <c r="G7" s="9">
        <v>3</v>
      </c>
      <c r="H7" s="9" t="str">
        <f>_xlfn.XLOOKUP(E7,customers!$A$2:$A$1001,customers!$B$2:$B$1001,,0)</f>
        <v>Beryle Cottier</v>
      </c>
      <c r="I7" s="9" t="str">
        <f>IF(_xlfn.XLOOKUP(E7,customers!$A$2:$A$1001,customers!$C$2:$C$1001,,0)=0,"Not Available",(_xlfn.XLOOKUP(E7,customers!$A$2:$A$1001,customers!$C$2:$C$1001,,0)))</f>
        <v>Not Available</v>
      </c>
      <c r="J7" s="9" t="str">
        <f>_xlfn.XLOOKUP(E7,customers!$A$1:$A$1001,customers!$G$1:$G$1001,,0)</f>
        <v>United States</v>
      </c>
      <c r="K7" s="9" t="str">
        <f>_xlfn.XLOOKUP($E7,customers!$A$2:$A$1001,customers!$F$2:$F$1001,,0)</f>
        <v>Scranton</v>
      </c>
      <c r="L7" s="9" t="s">
        <v>6201</v>
      </c>
      <c r="M7" s="9" t="s">
        <v>6202</v>
      </c>
      <c r="N7" s="10">
        <f>INDEX(products!$A$1:$G$49,MATCH('orders '!$F7,products!$A$1:$A$49,0),MATCH('orders '!N$1,products!$A$1:$G$1,0))</f>
        <v>1</v>
      </c>
      <c r="O7" s="26">
        <f>INDEX(products!$A$1:$G$49,MATCH('orders '!$F7,products!$A$1:$A$49,0),MATCH('orders '!O$1,products!$A$1:$G$1,0))</f>
        <v>12.95</v>
      </c>
      <c r="P7" s="26">
        <f t="shared" si="2"/>
        <v>38.849999999999994</v>
      </c>
      <c r="Q7" s="11">
        <f>_xlfn.XLOOKUP($F7,products!$A$2:$A$49,products!$G$2:$G$49,,0)</f>
        <v>1.6835</v>
      </c>
      <c r="R7" s="6" t="str">
        <f>IF(_xlfn.XLOOKUP(E7,customers!A7:A1006,customers!I7:I1006,0)=0,"Not Available",(_xlfn.XLOOKUP(E7,customers!A7:A1006,customers!I7:I1006,0)))</f>
        <v>No</v>
      </c>
    </row>
    <row r="8" spans="1:18" x14ac:dyDescent="0.25">
      <c r="A8" s="6" t="s">
        <v>524</v>
      </c>
      <c r="B8" s="23">
        <v>44582</v>
      </c>
      <c r="C8" s="6" t="str">
        <f t="shared" si="0"/>
        <v>Friday</v>
      </c>
      <c r="D8" s="6" t="str">
        <f t="shared" si="1"/>
        <v>January</v>
      </c>
      <c r="E8" s="6" t="s">
        <v>525</v>
      </c>
      <c r="F8" s="6" t="s">
        <v>6144</v>
      </c>
      <c r="G8" s="6">
        <v>3</v>
      </c>
      <c r="H8" s="6" t="str">
        <f>_xlfn.XLOOKUP(E8,customers!$A$2:$A$1001,customers!$B$2:$B$1001,,0)</f>
        <v>Shaylynn Lobe</v>
      </c>
      <c r="I8" s="6" t="str">
        <f>IF(_xlfn.XLOOKUP(E8,customers!$A$2:$A$1001,customers!$C$2:$C$1001,,0)=0,"Not Available",(_xlfn.XLOOKUP(E8,customers!$A$2:$A$1001,customers!$C$2:$C$1001,,0)))</f>
        <v>slobe6@nifty.com</v>
      </c>
      <c r="J8" s="6" t="str">
        <f>_xlfn.XLOOKUP(E8,customers!$A$1:$A$1001,customers!$G$1:$G$1001,,0)</f>
        <v>United States</v>
      </c>
      <c r="K8" s="6" t="str">
        <f>_xlfn.XLOOKUP($E8,customers!$A$2:$A$1001,customers!$F$2:$F$1001,,0)</f>
        <v>Dayton</v>
      </c>
      <c r="L8" s="6" t="s">
        <v>6198</v>
      </c>
      <c r="M8" s="6" t="s">
        <v>6202</v>
      </c>
      <c r="N8" s="7">
        <f>INDEX(products!$A$1:$G$49,MATCH('orders '!$F8,products!$A$1:$A$49,0),MATCH('orders '!N$1,products!$A$1:$G$1,0))</f>
        <v>0.5</v>
      </c>
      <c r="O8" s="24">
        <f>INDEX(products!$A$1:$G$49,MATCH('orders '!$F8,products!$A$1:$A$49,0),MATCH('orders '!O$1,products!$A$1:$G$1,0))</f>
        <v>7.29</v>
      </c>
      <c r="P8" s="24">
        <f t="shared" si="2"/>
        <v>21.87</v>
      </c>
      <c r="Q8" s="8">
        <f>_xlfn.XLOOKUP($F8,products!$A$2:$A$49,products!$G$2:$G$49,,0)</f>
        <v>0.80190000000000006</v>
      </c>
      <c r="R8" s="6" t="str">
        <f>IF(_xlfn.XLOOKUP(E8,customers!A8:A1007,customers!I8:I1007,0)=0,"Not Available",(_xlfn.XLOOKUP(E8,customers!A8:A1007,customers!I8:I1007,0)))</f>
        <v>Yes</v>
      </c>
    </row>
    <row r="9" spans="1:18" x14ac:dyDescent="0.25">
      <c r="A9" s="9" t="s">
        <v>530</v>
      </c>
      <c r="B9" s="25">
        <v>44701</v>
      </c>
      <c r="C9" s="9" t="str">
        <f t="shared" si="0"/>
        <v>Friday</v>
      </c>
      <c r="D9" s="9" t="str">
        <f t="shared" si="1"/>
        <v>May</v>
      </c>
      <c r="E9" s="9" t="s">
        <v>531</v>
      </c>
      <c r="F9" s="9" t="s">
        <v>6145</v>
      </c>
      <c r="G9" s="9">
        <v>1</v>
      </c>
      <c r="H9" s="9" t="str">
        <f>_xlfn.XLOOKUP(E9,customers!$A$2:$A$1001,customers!$B$2:$B$1001,,0)</f>
        <v>Melvin Wharfe</v>
      </c>
      <c r="I9" s="9" t="str">
        <f>IF(_xlfn.XLOOKUP(E9,customers!$A$2:$A$1001,customers!$C$2:$C$1001,,0)=0,"Not Available",(_xlfn.XLOOKUP(E9,customers!$A$2:$A$1001,customers!$C$2:$C$1001,,0)))</f>
        <v>Not Available</v>
      </c>
      <c r="J9" s="9" t="str">
        <f>_xlfn.XLOOKUP(E9,customers!$A$1:$A$1001,customers!$G$1:$G$1001,,0)</f>
        <v>Ireland</v>
      </c>
      <c r="K9" s="9" t="str">
        <f>_xlfn.XLOOKUP($E9,customers!$A$2:$A$1001,customers!$F$2:$F$1001,,0)</f>
        <v>Kill</v>
      </c>
      <c r="L9" s="9" t="s">
        <v>6201</v>
      </c>
      <c r="M9" s="9" t="s">
        <v>6200</v>
      </c>
      <c r="N9" s="10">
        <f>INDEX(products!$A$1:$G$49,MATCH('orders '!$F9,products!$A$1:$A$49,0),MATCH('orders '!N$1,products!$A$1:$G$1,0))</f>
        <v>0.2</v>
      </c>
      <c r="O9" s="26">
        <f>INDEX(products!$A$1:$G$49,MATCH('orders '!$F9,products!$A$1:$A$49,0),MATCH('orders '!O$1,products!$A$1:$G$1,0))</f>
        <v>4.7549999999999999</v>
      </c>
      <c r="P9" s="26">
        <f t="shared" si="2"/>
        <v>4.7549999999999999</v>
      </c>
      <c r="Q9" s="11">
        <f>_xlfn.XLOOKUP($F9,products!$A$2:$A$49,products!$G$2:$G$49,,0)</f>
        <v>0.61814999999999998</v>
      </c>
      <c r="R9" s="6" t="str">
        <f>IF(_xlfn.XLOOKUP(E9,customers!A9:A1008,customers!I9:I1008,0)=0,"Not Available",(_xlfn.XLOOKUP(E9,customers!A9:A1008,customers!I9:I1008,0)))</f>
        <v>Yes</v>
      </c>
    </row>
    <row r="10" spans="1:18" x14ac:dyDescent="0.25">
      <c r="A10" s="6" t="s">
        <v>535</v>
      </c>
      <c r="B10" s="23">
        <v>43467</v>
      </c>
      <c r="C10" s="6" t="str">
        <f t="shared" si="0"/>
        <v>Wednesday</v>
      </c>
      <c r="D10" s="6" t="str">
        <f t="shared" si="1"/>
        <v>January</v>
      </c>
      <c r="E10" s="6" t="s">
        <v>536</v>
      </c>
      <c r="F10" s="6" t="s">
        <v>6146</v>
      </c>
      <c r="G10" s="6">
        <v>3</v>
      </c>
      <c r="H10" s="6" t="str">
        <f>_xlfn.XLOOKUP(E10,customers!$A$2:$A$1001,customers!$B$2:$B$1001,,0)</f>
        <v>Guthrey Petracci</v>
      </c>
      <c r="I10" s="6" t="str">
        <f>IF(_xlfn.XLOOKUP(E10,customers!$A$2:$A$1001,customers!$C$2:$C$1001,,0)=0,"Not Available",(_xlfn.XLOOKUP(E10,customers!$A$2:$A$1001,customers!$C$2:$C$1001,,0)))</f>
        <v>gpetracci8@livejournal.com</v>
      </c>
      <c r="J10" s="6" t="str">
        <f>_xlfn.XLOOKUP(E10,customers!$A$1:$A$1001,customers!$G$1:$G$1001,,0)</f>
        <v>United States</v>
      </c>
      <c r="K10" s="6" t="str">
        <f>_xlfn.XLOOKUP($E10,customers!$A$2:$A$1001,customers!$F$2:$F$1001,,0)</f>
        <v>Los Angeles</v>
      </c>
      <c r="L10" s="6" t="s">
        <v>6196</v>
      </c>
      <c r="M10" s="6" t="s">
        <v>6197</v>
      </c>
      <c r="N10" s="7">
        <f>INDEX(products!$A$1:$G$49,MATCH('orders '!$F10,products!$A$1:$A$49,0),MATCH('orders '!N$1,products!$A$1:$G$1,0))</f>
        <v>0.5</v>
      </c>
      <c r="O10" s="24">
        <f>INDEX(products!$A$1:$G$49,MATCH('orders '!$F10,products!$A$1:$A$49,0),MATCH('orders '!O$1,products!$A$1:$G$1,0))</f>
        <v>5.97</v>
      </c>
      <c r="P10" s="24">
        <f t="shared" si="2"/>
        <v>17.91</v>
      </c>
      <c r="Q10" s="8">
        <f>_xlfn.XLOOKUP($F10,products!$A$2:$A$49,products!$G$2:$G$49,,0)</f>
        <v>0.35819999999999996</v>
      </c>
      <c r="R10" s="6" t="str">
        <f>IF(_xlfn.XLOOKUP(E10,customers!A10:A1009,customers!I10:I1009,0)=0,"Not Available",(_xlfn.XLOOKUP(E10,customers!A10:A1009,customers!I10:I1009,0)))</f>
        <v>No</v>
      </c>
    </row>
    <row r="11" spans="1:18" x14ac:dyDescent="0.25">
      <c r="A11" s="9" t="s">
        <v>541</v>
      </c>
      <c r="B11" s="25">
        <v>43713</v>
      </c>
      <c r="C11" s="9" t="str">
        <f t="shared" si="0"/>
        <v>Thursday</v>
      </c>
      <c r="D11" s="9" t="str">
        <f t="shared" si="1"/>
        <v>September</v>
      </c>
      <c r="E11" s="9" t="s">
        <v>542</v>
      </c>
      <c r="F11" s="9" t="s">
        <v>6146</v>
      </c>
      <c r="G11" s="9">
        <v>1</v>
      </c>
      <c r="H11" s="9" t="str">
        <f>_xlfn.XLOOKUP(E11,customers!$A$2:$A$1001,customers!$B$2:$B$1001,,0)</f>
        <v>Rodger Raven</v>
      </c>
      <c r="I11" s="9" t="str">
        <f>IF(_xlfn.XLOOKUP(E11,customers!$A$2:$A$1001,customers!$C$2:$C$1001,,0)=0,"Not Available",(_xlfn.XLOOKUP(E11,customers!$A$2:$A$1001,customers!$C$2:$C$1001,,0)))</f>
        <v>rraven9@ed.gov</v>
      </c>
      <c r="J11" s="9" t="str">
        <f>_xlfn.XLOOKUP(E11,customers!$A$1:$A$1001,customers!$G$1:$G$1001,,0)</f>
        <v>United States</v>
      </c>
      <c r="K11" s="9" t="str">
        <f>_xlfn.XLOOKUP($E11,customers!$A$2:$A$1001,customers!$F$2:$F$1001,,0)</f>
        <v>Los Angeles</v>
      </c>
      <c r="L11" s="9" t="s">
        <v>6196</v>
      </c>
      <c r="M11" s="9" t="s">
        <v>6197</v>
      </c>
      <c r="N11" s="10">
        <f>INDEX(products!$A$1:$G$49,MATCH('orders '!$F11,products!$A$1:$A$49,0),MATCH('orders '!N$1,products!$A$1:$G$1,0))</f>
        <v>0.5</v>
      </c>
      <c r="O11" s="26">
        <f>INDEX(products!$A$1:$G$49,MATCH('orders '!$F11,products!$A$1:$A$49,0),MATCH('orders '!O$1,products!$A$1:$G$1,0))</f>
        <v>5.97</v>
      </c>
      <c r="P11" s="26">
        <f t="shared" si="2"/>
        <v>5.97</v>
      </c>
      <c r="Q11" s="11">
        <f>_xlfn.XLOOKUP($F11,products!$A$2:$A$49,products!$G$2:$G$49,,0)</f>
        <v>0.35819999999999996</v>
      </c>
      <c r="R11" s="6" t="str">
        <f>IF(_xlfn.XLOOKUP(E11,customers!A11:A1010,customers!I11:I1010,0)=0,"Not Available",(_xlfn.XLOOKUP(E11,customers!A11:A1010,customers!I11:I1010,0)))</f>
        <v>No</v>
      </c>
    </row>
    <row r="12" spans="1:18" x14ac:dyDescent="0.25">
      <c r="A12" s="6" t="s">
        <v>547</v>
      </c>
      <c r="B12" s="23">
        <v>44263</v>
      </c>
      <c r="C12" s="6" t="str">
        <f t="shared" si="0"/>
        <v>Monday</v>
      </c>
      <c r="D12" s="6" t="str">
        <f t="shared" si="1"/>
        <v>March</v>
      </c>
      <c r="E12" s="6" t="s">
        <v>548</v>
      </c>
      <c r="F12" s="6" t="s">
        <v>6147</v>
      </c>
      <c r="G12" s="6">
        <v>4</v>
      </c>
      <c r="H12" s="6" t="str">
        <f>_xlfn.XLOOKUP(E12,customers!$A$2:$A$1001,customers!$B$2:$B$1001,,0)</f>
        <v>Ferrell Ferber</v>
      </c>
      <c r="I12" s="6" t="str">
        <f>IF(_xlfn.XLOOKUP(E12,customers!$A$2:$A$1001,customers!$C$2:$C$1001,,0)=0,"Not Available",(_xlfn.XLOOKUP(E12,customers!$A$2:$A$1001,customers!$C$2:$C$1001,,0)))</f>
        <v>fferbera@businesswire.com</v>
      </c>
      <c r="J12" s="6" t="str">
        <f>_xlfn.XLOOKUP(E12,customers!$A$1:$A$1001,customers!$G$1:$G$1001,,0)</f>
        <v>United States</v>
      </c>
      <c r="K12" s="6" t="str">
        <f>_xlfn.XLOOKUP($E12,customers!$A$2:$A$1001,customers!$F$2:$F$1001,,0)</f>
        <v>San Jose</v>
      </c>
      <c r="L12" s="6" t="s">
        <v>6199</v>
      </c>
      <c r="M12" s="6" t="s">
        <v>6202</v>
      </c>
      <c r="N12" s="7">
        <f>INDEX(products!$A$1:$G$49,MATCH('orders '!$F12,products!$A$1:$A$49,0),MATCH('orders '!N$1,products!$A$1:$G$1,0))</f>
        <v>1</v>
      </c>
      <c r="O12" s="24">
        <f>INDEX(products!$A$1:$G$49,MATCH('orders '!$F12,products!$A$1:$A$49,0),MATCH('orders '!O$1,products!$A$1:$G$1,0))</f>
        <v>9.9499999999999993</v>
      </c>
      <c r="P12" s="24">
        <f t="shared" si="2"/>
        <v>39.799999999999997</v>
      </c>
      <c r="Q12" s="8">
        <f>_xlfn.XLOOKUP($F12,products!$A$2:$A$49,products!$G$2:$G$49,,0)</f>
        <v>0.89549999999999985</v>
      </c>
      <c r="R12" s="6" t="str">
        <f>IF(_xlfn.XLOOKUP(E12,customers!A12:A1011,customers!I12:I1011,0)=0,"Not Available",(_xlfn.XLOOKUP(E12,customers!A12:A1011,customers!I12:I1011,0)))</f>
        <v>No</v>
      </c>
    </row>
    <row r="13" spans="1:18" x14ac:dyDescent="0.25">
      <c r="A13" s="9" t="s">
        <v>553</v>
      </c>
      <c r="B13" s="25">
        <v>44132</v>
      </c>
      <c r="C13" s="9" t="str">
        <f t="shared" si="0"/>
        <v>Wednesday</v>
      </c>
      <c r="D13" s="9" t="str">
        <f t="shared" si="1"/>
        <v>October</v>
      </c>
      <c r="E13" s="9" t="s">
        <v>554</v>
      </c>
      <c r="F13" s="9" t="s">
        <v>6148</v>
      </c>
      <c r="G13" s="9">
        <v>5</v>
      </c>
      <c r="H13" s="9" t="str">
        <f>_xlfn.XLOOKUP(E13,customers!$A$2:$A$1001,customers!$B$2:$B$1001,,0)</f>
        <v>Duky Phizackerly</v>
      </c>
      <c r="I13" s="9" t="str">
        <f>IF(_xlfn.XLOOKUP(E13,customers!$A$2:$A$1001,customers!$C$2:$C$1001,,0)=0,"Not Available",(_xlfn.XLOOKUP(E13,customers!$A$2:$A$1001,customers!$C$2:$C$1001,,0)))</f>
        <v>dphizackerlyb@utexas.edu</v>
      </c>
      <c r="J13" s="9" t="str">
        <f>_xlfn.XLOOKUP(E13,customers!$A$1:$A$1001,customers!$G$1:$G$1001,,0)</f>
        <v>United States</v>
      </c>
      <c r="K13" s="9" t="str">
        <f>_xlfn.XLOOKUP($E13,customers!$A$2:$A$1001,customers!$F$2:$F$1001,,0)</f>
        <v>San Jose</v>
      </c>
      <c r="L13" s="9" t="s">
        <v>6198</v>
      </c>
      <c r="M13" s="9" t="s">
        <v>6200</v>
      </c>
      <c r="N13" s="10">
        <f>INDEX(products!$A$1:$G$49,MATCH('orders '!$F13,products!$A$1:$A$49,0),MATCH('orders '!N$1,products!$A$1:$G$1,0))</f>
        <v>2.5</v>
      </c>
      <c r="O13" s="26">
        <f>INDEX(products!$A$1:$G$49,MATCH('orders '!$F13,products!$A$1:$A$49,0),MATCH('orders '!O$1,products!$A$1:$G$1,0))</f>
        <v>34.154999999999994</v>
      </c>
      <c r="P13" s="26">
        <f t="shared" si="2"/>
        <v>170.77499999999998</v>
      </c>
      <c r="Q13" s="11">
        <f>_xlfn.XLOOKUP($F13,products!$A$2:$A$49,products!$G$2:$G$49,,0)</f>
        <v>3.7570499999999996</v>
      </c>
      <c r="R13" s="6" t="str">
        <f>IF(_xlfn.XLOOKUP(E13,customers!A13:A1012,customers!I13:I1012,0)=0,"Not Available",(_xlfn.XLOOKUP(E13,customers!A13:A1012,customers!I13:I1012,0)))</f>
        <v>Yes</v>
      </c>
    </row>
    <row r="14" spans="1:18" x14ac:dyDescent="0.25">
      <c r="A14" s="6" t="s">
        <v>559</v>
      </c>
      <c r="B14" s="23">
        <v>44744</v>
      </c>
      <c r="C14" s="6" t="str">
        <f t="shared" si="0"/>
        <v>Saturday</v>
      </c>
      <c r="D14" s="6" t="str">
        <f t="shared" si="1"/>
        <v>July</v>
      </c>
      <c r="E14" s="6" t="s">
        <v>560</v>
      </c>
      <c r="F14" s="6" t="s">
        <v>6138</v>
      </c>
      <c r="G14" s="6">
        <v>5</v>
      </c>
      <c r="H14" s="6" t="str">
        <f>_xlfn.XLOOKUP(E14,customers!$A$2:$A$1001,customers!$B$2:$B$1001,,0)</f>
        <v>Rosaleen Scholar</v>
      </c>
      <c r="I14" s="6" t="str">
        <f>IF(_xlfn.XLOOKUP(E14,customers!$A$2:$A$1001,customers!$C$2:$C$1001,,0)=0,"Not Available",(_xlfn.XLOOKUP(E14,customers!$A$2:$A$1001,customers!$C$2:$C$1001,,0)))</f>
        <v>rscholarc@nyu.edu</v>
      </c>
      <c r="J14" s="6" t="str">
        <f>_xlfn.XLOOKUP(E14,customers!$A$1:$A$1001,customers!$G$1:$G$1001,,0)</f>
        <v>United States</v>
      </c>
      <c r="K14" s="6" t="str">
        <f>_xlfn.XLOOKUP($E14,customers!$A$2:$A$1001,customers!$F$2:$F$1001,,0)</f>
        <v>Richmond</v>
      </c>
      <c r="L14" s="6" t="s">
        <v>6196</v>
      </c>
      <c r="M14" s="6" t="s">
        <v>6197</v>
      </c>
      <c r="N14" s="7">
        <f>INDEX(products!$A$1:$G$49,MATCH('orders '!$F14,products!$A$1:$A$49,0),MATCH('orders '!N$1,products!$A$1:$G$1,0))</f>
        <v>1</v>
      </c>
      <c r="O14" s="24">
        <f>INDEX(products!$A$1:$G$49,MATCH('orders '!$F14,products!$A$1:$A$49,0),MATCH('orders '!O$1,products!$A$1:$G$1,0))</f>
        <v>9.9499999999999993</v>
      </c>
      <c r="P14" s="24">
        <f t="shared" si="2"/>
        <v>49.75</v>
      </c>
      <c r="Q14" s="8">
        <f>_xlfn.XLOOKUP($F14,products!$A$2:$A$49,products!$G$2:$G$49,,0)</f>
        <v>0.59699999999999998</v>
      </c>
      <c r="R14" s="6" t="str">
        <f>IF(_xlfn.XLOOKUP(E14,customers!A14:A1013,customers!I14:I1013,0)=0,"Not Available",(_xlfn.XLOOKUP(E14,customers!A14:A1013,customers!I14:I1013,0)))</f>
        <v>No</v>
      </c>
    </row>
    <row r="15" spans="1:18" x14ac:dyDescent="0.25">
      <c r="A15" s="9" t="s">
        <v>565</v>
      </c>
      <c r="B15" s="25">
        <v>43973</v>
      </c>
      <c r="C15" s="9" t="str">
        <f t="shared" si="0"/>
        <v>Friday</v>
      </c>
      <c r="D15" s="9" t="str">
        <f t="shared" si="1"/>
        <v>May</v>
      </c>
      <c r="E15" s="9" t="s">
        <v>566</v>
      </c>
      <c r="F15" s="9" t="s">
        <v>6149</v>
      </c>
      <c r="G15" s="9">
        <v>2</v>
      </c>
      <c r="H15" s="9" t="str">
        <f>_xlfn.XLOOKUP(E15,customers!$A$2:$A$1001,customers!$B$2:$B$1001,,0)</f>
        <v>Terence Vanyutin</v>
      </c>
      <c r="I15" s="9" t="str">
        <f>IF(_xlfn.XLOOKUP(E15,customers!$A$2:$A$1001,customers!$C$2:$C$1001,,0)=0,"Not Available",(_xlfn.XLOOKUP(E15,customers!$A$2:$A$1001,customers!$C$2:$C$1001,,0)))</f>
        <v>tvanyutind@wix.com</v>
      </c>
      <c r="J15" s="9" t="str">
        <f>_xlfn.XLOOKUP(E15,customers!$A$1:$A$1001,customers!$G$1:$G$1001,,0)</f>
        <v>United States</v>
      </c>
      <c r="K15" s="9" t="str">
        <f>_xlfn.XLOOKUP($E15,customers!$A$2:$A$1001,customers!$F$2:$F$1001,,0)</f>
        <v>Migrate</v>
      </c>
      <c r="L15" s="9" t="s">
        <v>6196</v>
      </c>
      <c r="M15" s="9" t="s">
        <v>6202</v>
      </c>
      <c r="N15" s="10">
        <f>INDEX(products!$A$1:$G$49,MATCH('orders '!$F15,products!$A$1:$A$49,0),MATCH('orders '!N$1,products!$A$1:$G$1,0))</f>
        <v>2.5</v>
      </c>
      <c r="O15" s="26">
        <f>INDEX(products!$A$1:$G$49,MATCH('orders '!$F15,products!$A$1:$A$49,0),MATCH('orders '!O$1,products!$A$1:$G$1,0))</f>
        <v>20.584999999999997</v>
      </c>
      <c r="P15" s="26">
        <f t="shared" si="2"/>
        <v>41.169999999999995</v>
      </c>
      <c r="Q15" s="11">
        <f>_xlfn.XLOOKUP($F15,products!$A$2:$A$49,products!$G$2:$G$49,,0)</f>
        <v>1.2350999999999999</v>
      </c>
      <c r="R15" s="6" t="str">
        <f>IF(_xlfn.XLOOKUP(E15,customers!A15:A1014,customers!I15:I1014,0)=0,"Not Available",(_xlfn.XLOOKUP(E15,customers!A15:A1014,customers!I15:I1014,0)))</f>
        <v>No</v>
      </c>
    </row>
    <row r="16" spans="1:18" x14ac:dyDescent="0.25">
      <c r="A16" s="6" t="s">
        <v>570</v>
      </c>
      <c r="B16" s="23">
        <v>44656</v>
      </c>
      <c r="C16" s="6" t="str">
        <f t="shared" si="0"/>
        <v>Tuesday</v>
      </c>
      <c r="D16" s="6" t="str">
        <f t="shared" si="1"/>
        <v>April</v>
      </c>
      <c r="E16" s="6" t="s">
        <v>571</v>
      </c>
      <c r="F16" s="6" t="s">
        <v>6150</v>
      </c>
      <c r="G16" s="6">
        <v>3</v>
      </c>
      <c r="H16" s="6" t="str">
        <f>_xlfn.XLOOKUP(E16,customers!$A$2:$A$1001,customers!$B$2:$B$1001,,0)</f>
        <v>Patrice Trobe</v>
      </c>
      <c r="I16" s="6" t="str">
        <f>IF(_xlfn.XLOOKUP(E16,customers!$A$2:$A$1001,customers!$C$2:$C$1001,,0)=0,"Not Available",(_xlfn.XLOOKUP(E16,customers!$A$2:$A$1001,customers!$C$2:$C$1001,,0)))</f>
        <v>ptrobee@wunderground.com</v>
      </c>
      <c r="J16" s="6" t="str">
        <f>_xlfn.XLOOKUP(E16,customers!$A$1:$A$1001,customers!$G$1:$G$1001,,0)</f>
        <v>United States</v>
      </c>
      <c r="K16" s="6" t="str">
        <f>_xlfn.XLOOKUP($E16,customers!$A$2:$A$1001,customers!$F$2:$F$1001,,0)</f>
        <v>Saint Louis</v>
      </c>
      <c r="L16" s="6" t="s">
        <v>6201</v>
      </c>
      <c r="M16" s="6" t="s">
        <v>6202</v>
      </c>
      <c r="N16" s="7">
        <f>INDEX(products!$A$1:$G$49,MATCH('orders '!$F16,products!$A$1:$A$49,0),MATCH('orders '!N$1,products!$A$1:$G$1,0))</f>
        <v>0.2</v>
      </c>
      <c r="O16" s="24">
        <f>INDEX(products!$A$1:$G$49,MATCH('orders '!$F16,products!$A$1:$A$49,0),MATCH('orders '!O$1,products!$A$1:$G$1,0))</f>
        <v>3.8849999999999998</v>
      </c>
      <c r="P16" s="24">
        <f t="shared" si="2"/>
        <v>11.654999999999999</v>
      </c>
      <c r="Q16" s="8">
        <f>_xlfn.XLOOKUP($F16,products!$A$2:$A$49,products!$G$2:$G$49,,0)</f>
        <v>0.50505</v>
      </c>
      <c r="R16" s="6" t="str">
        <f>IF(_xlfn.XLOOKUP(E16,customers!A16:A1015,customers!I16:I1015,0)=0,"Not Available",(_xlfn.XLOOKUP(E16,customers!A16:A1015,customers!I16:I1015,0)))</f>
        <v>Yes</v>
      </c>
    </row>
    <row r="17" spans="1:18" x14ac:dyDescent="0.25">
      <c r="A17" s="9" t="s">
        <v>576</v>
      </c>
      <c r="B17" s="25">
        <v>44719</v>
      </c>
      <c r="C17" s="9" t="str">
        <f t="shared" si="0"/>
        <v>Tuesday</v>
      </c>
      <c r="D17" s="9" t="str">
        <f t="shared" si="1"/>
        <v>June</v>
      </c>
      <c r="E17" s="9" t="s">
        <v>577</v>
      </c>
      <c r="F17" s="9" t="s">
        <v>6151</v>
      </c>
      <c r="G17" s="9">
        <v>5</v>
      </c>
      <c r="H17" s="9" t="str">
        <f>_xlfn.XLOOKUP(E17,customers!$A$2:$A$1001,customers!$B$2:$B$1001,,0)</f>
        <v>Llywellyn Oscroft</v>
      </c>
      <c r="I17" s="9" t="str">
        <f>IF(_xlfn.XLOOKUP(E17,customers!$A$2:$A$1001,customers!$C$2:$C$1001,,0)=0,"Not Available",(_xlfn.XLOOKUP(E17,customers!$A$2:$A$1001,customers!$C$2:$C$1001,,0)))</f>
        <v>loscroftf@ebay.co.uk</v>
      </c>
      <c r="J17" s="9" t="str">
        <f>_xlfn.XLOOKUP(E17,customers!$A$1:$A$1001,customers!$G$1:$G$1001,,0)</f>
        <v>United States</v>
      </c>
      <c r="K17" s="9" t="str">
        <f>_xlfn.XLOOKUP($E17,customers!$A$2:$A$1001,customers!$F$2:$F$1001,,0)</f>
        <v>Philadelphia</v>
      </c>
      <c r="L17" s="9" t="s">
        <v>6196</v>
      </c>
      <c r="M17" s="9" t="s">
        <v>6197</v>
      </c>
      <c r="N17" s="10">
        <f>INDEX(products!$A$1:$G$49,MATCH('orders '!$F17,products!$A$1:$A$49,0),MATCH('orders '!N$1,products!$A$1:$G$1,0))</f>
        <v>2.5</v>
      </c>
      <c r="O17" s="26">
        <f>INDEX(products!$A$1:$G$49,MATCH('orders '!$F17,products!$A$1:$A$49,0),MATCH('orders '!O$1,products!$A$1:$G$1,0))</f>
        <v>22.884999999999998</v>
      </c>
      <c r="P17" s="26">
        <f t="shared" si="2"/>
        <v>114.42499999999998</v>
      </c>
      <c r="Q17" s="11">
        <f>_xlfn.XLOOKUP($F17,products!$A$2:$A$49,products!$G$2:$G$49,,0)</f>
        <v>1.3730999999999998</v>
      </c>
      <c r="R17" s="6" t="str">
        <f>IF(_xlfn.XLOOKUP(E17,customers!A17:A1016,customers!I17:I1016,0)=0,"Not Available",(_xlfn.XLOOKUP(E17,customers!A17:A1016,customers!I17:I1016,0)))</f>
        <v>No</v>
      </c>
    </row>
    <row r="18" spans="1:18" x14ac:dyDescent="0.25">
      <c r="A18" s="6" t="s">
        <v>581</v>
      </c>
      <c r="B18" s="23">
        <v>43544</v>
      </c>
      <c r="C18" s="6" t="str">
        <f t="shared" si="0"/>
        <v>Wednesday</v>
      </c>
      <c r="D18" s="6" t="str">
        <f t="shared" si="1"/>
        <v>March</v>
      </c>
      <c r="E18" s="6" t="s">
        <v>582</v>
      </c>
      <c r="F18" s="6" t="s">
        <v>6152</v>
      </c>
      <c r="G18" s="6">
        <v>6</v>
      </c>
      <c r="H18" s="6" t="str">
        <f>_xlfn.XLOOKUP(E18,customers!$A$2:$A$1001,customers!$B$2:$B$1001,,0)</f>
        <v>Minni Alabaster</v>
      </c>
      <c r="I18" s="6" t="str">
        <f>IF(_xlfn.XLOOKUP(E18,customers!$A$2:$A$1001,customers!$C$2:$C$1001,,0)=0,"Not Available",(_xlfn.XLOOKUP(E18,customers!$A$2:$A$1001,customers!$C$2:$C$1001,,0)))</f>
        <v>malabasterg@hexun.com</v>
      </c>
      <c r="J18" s="6" t="str">
        <f>_xlfn.XLOOKUP(E18,customers!$A$1:$A$1001,customers!$G$1:$G$1001,,0)</f>
        <v>United States</v>
      </c>
      <c r="K18" s="6" t="str">
        <f>_xlfn.XLOOKUP($E18,customers!$A$2:$A$1001,customers!$F$2:$F$1001,,0)</f>
        <v>Portland</v>
      </c>
      <c r="L18" s="6" t="s">
        <v>6199</v>
      </c>
      <c r="M18" s="6" t="s">
        <v>6197</v>
      </c>
      <c r="N18" s="7">
        <f>INDEX(products!$A$1:$G$49,MATCH('orders '!$F18,products!$A$1:$A$49,0),MATCH('orders '!N$1,products!$A$1:$G$1,0))</f>
        <v>0.2</v>
      </c>
      <c r="O18" s="24">
        <f>INDEX(products!$A$1:$G$49,MATCH('orders '!$F18,products!$A$1:$A$49,0),MATCH('orders '!O$1,products!$A$1:$G$1,0))</f>
        <v>3.375</v>
      </c>
      <c r="P18" s="24">
        <f t="shared" si="2"/>
        <v>20.25</v>
      </c>
      <c r="Q18" s="8">
        <f>_xlfn.XLOOKUP($F18,products!$A$2:$A$49,products!$G$2:$G$49,,0)</f>
        <v>0.30374999999999996</v>
      </c>
      <c r="R18" s="6" t="str">
        <f>IF(_xlfn.XLOOKUP(E18,customers!A18:A1017,customers!I18:I1017,0)=0,"Not Available",(_xlfn.XLOOKUP(E18,customers!A18:A1017,customers!I18:I1017,0)))</f>
        <v>No</v>
      </c>
    </row>
    <row r="19" spans="1:18" x14ac:dyDescent="0.25">
      <c r="A19" s="9" t="s">
        <v>587</v>
      </c>
      <c r="B19" s="25">
        <v>43757</v>
      </c>
      <c r="C19" s="9" t="str">
        <f t="shared" si="0"/>
        <v>Saturday</v>
      </c>
      <c r="D19" s="9" t="str">
        <f t="shared" si="1"/>
        <v>October</v>
      </c>
      <c r="E19" s="9" t="s">
        <v>588</v>
      </c>
      <c r="F19" s="9" t="s">
        <v>6140</v>
      </c>
      <c r="G19" s="9">
        <v>6</v>
      </c>
      <c r="H19" s="9" t="str">
        <f>_xlfn.XLOOKUP(E19,customers!$A$2:$A$1001,customers!$B$2:$B$1001,,0)</f>
        <v>Rhianon Broxup</v>
      </c>
      <c r="I19" s="9" t="str">
        <f>IF(_xlfn.XLOOKUP(E19,customers!$A$2:$A$1001,customers!$C$2:$C$1001,,0)=0,"Not Available",(_xlfn.XLOOKUP(E19,customers!$A$2:$A$1001,customers!$C$2:$C$1001,,0)))</f>
        <v>rbroxuph@jimdo.com</v>
      </c>
      <c r="J19" s="9" t="str">
        <f>_xlfn.XLOOKUP(E19,customers!$A$1:$A$1001,customers!$G$1:$G$1001,,0)</f>
        <v>United States</v>
      </c>
      <c r="K19" s="9" t="str">
        <f>_xlfn.XLOOKUP($E19,customers!$A$2:$A$1001,customers!$F$2:$F$1001,,0)</f>
        <v>Houston</v>
      </c>
      <c r="L19" s="9" t="s">
        <v>6199</v>
      </c>
      <c r="M19" s="9" t="s">
        <v>6200</v>
      </c>
      <c r="N19" s="10">
        <f>INDEX(products!$A$1:$G$49,MATCH('orders '!$F19,products!$A$1:$A$49,0),MATCH('orders '!N$1,products!$A$1:$G$1,0))</f>
        <v>1</v>
      </c>
      <c r="O19" s="26">
        <f>INDEX(products!$A$1:$G$49,MATCH('orders '!$F19,products!$A$1:$A$49,0),MATCH('orders '!O$1,products!$A$1:$G$1,0))</f>
        <v>12.95</v>
      </c>
      <c r="P19" s="26">
        <f t="shared" si="2"/>
        <v>77.699999999999989</v>
      </c>
      <c r="Q19" s="11">
        <f>_xlfn.XLOOKUP($F19,products!$A$2:$A$49,products!$G$2:$G$49,,0)</f>
        <v>1.1655</v>
      </c>
      <c r="R19" s="6" t="str">
        <f>IF(_xlfn.XLOOKUP(E19,customers!A19:A1018,customers!I19:I1018,0)=0,"Not Available",(_xlfn.XLOOKUP(E19,customers!A19:A1018,customers!I19:I1018,0)))</f>
        <v>No</v>
      </c>
    </row>
    <row r="20" spans="1:18" x14ac:dyDescent="0.25">
      <c r="A20" s="6" t="s">
        <v>593</v>
      </c>
      <c r="B20" s="23">
        <v>43629</v>
      </c>
      <c r="C20" s="6" t="str">
        <f t="shared" si="0"/>
        <v>Thursday</v>
      </c>
      <c r="D20" s="6" t="str">
        <f t="shared" si="1"/>
        <v>June</v>
      </c>
      <c r="E20" s="6" t="s">
        <v>594</v>
      </c>
      <c r="F20" s="6" t="s">
        <v>6149</v>
      </c>
      <c r="G20" s="6">
        <v>4</v>
      </c>
      <c r="H20" s="6" t="str">
        <f>_xlfn.XLOOKUP(E20,customers!$A$2:$A$1001,customers!$B$2:$B$1001,,0)</f>
        <v>Pall Redford</v>
      </c>
      <c r="I20" s="6" t="str">
        <f>IF(_xlfn.XLOOKUP(E20,customers!$A$2:$A$1001,customers!$C$2:$C$1001,,0)=0,"Not Available",(_xlfn.XLOOKUP(E20,customers!$A$2:$A$1001,customers!$C$2:$C$1001,,0)))</f>
        <v>predfordi@ow.ly</v>
      </c>
      <c r="J20" s="6" t="str">
        <f>_xlfn.XLOOKUP(E20,customers!$A$1:$A$1001,customers!$G$1:$G$1001,,0)</f>
        <v>Ireland</v>
      </c>
      <c r="K20" s="6" t="str">
        <f>_xlfn.XLOOKUP($E20,customers!$A$2:$A$1001,customers!$F$2:$F$1001,,0)</f>
        <v>Caherconlish</v>
      </c>
      <c r="L20" s="6" t="s">
        <v>6196</v>
      </c>
      <c r="M20" s="6" t="s">
        <v>6202</v>
      </c>
      <c r="N20" s="7">
        <f>INDEX(products!$A$1:$G$49,MATCH('orders '!$F20,products!$A$1:$A$49,0),MATCH('orders '!N$1,products!$A$1:$G$1,0))</f>
        <v>2.5</v>
      </c>
      <c r="O20" s="24">
        <f>INDEX(products!$A$1:$G$49,MATCH('orders '!$F20,products!$A$1:$A$49,0),MATCH('orders '!O$1,products!$A$1:$G$1,0))</f>
        <v>20.584999999999997</v>
      </c>
      <c r="P20" s="24">
        <f t="shared" si="2"/>
        <v>82.339999999999989</v>
      </c>
      <c r="Q20" s="8">
        <f>_xlfn.XLOOKUP($F20,products!$A$2:$A$49,products!$G$2:$G$49,,0)</f>
        <v>1.2350999999999999</v>
      </c>
      <c r="R20" s="6" t="str">
        <f>IF(_xlfn.XLOOKUP(E20,customers!A20:A1019,customers!I20:I1019,0)=0,"Not Available",(_xlfn.XLOOKUP(E20,customers!A20:A1019,customers!I20:I1019,0)))</f>
        <v>Yes</v>
      </c>
    </row>
    <row r="21" spans="1:18" x14ac:dyDescent="0.25">
      <c r="A21" s="9" t="s">
        <v>598</v>
      </c>
      <c r="B21" s="25">
        <v>44169</v>
      </c>
      <c r="C21" s="9" t="str">
        <f t="shared" si="0"/>
        <v>Friday</v>
      </c>
      <c r="D21" s="9" t="str">
        <f t="shared" si="1"/>
        <v>December</v>
      </c>
      <c r="E21" s="9" t="s">
        <v>599</v>
      </c>
      <c r="F21" s="9" t="s">
        <v>6152</v>
      </c>
      <c r="G21" s="9">
        <v>5</v>
      </c>
      <c r="H21" s="9" t="str">
        <f>_xlfn.XLOOKUP(E21,customers!$A$2:$A$1001,customers!$B$2:$B$1001,,0)</f>
        <v>Aurea Corradino</v>
      </c>
      <c r="I21" s="9" t="str">
        <f>IF(_xlfn.XLOOKUP(E21,customers!$A$2:$A$1001,customers!$C$2:$C$1001,,0)=0,"Not Available",(_xlfn.XLOOKUP(E21,customers!$A$2:$A$1001,customers!$C$2:$C$1001,,0)))</f>
        <v>acorradinoj@harvard.edu</v>
      </c>
      <c r="J21" s="9" t="str">
        <f>_xlfn.XLOOKUP(E21,customers!$A$1:$A$1001,customers!$G$1:$G$1001,,0)</f>
        <v>United States</v>
      </c>
      <c r="K21" s="9" t="str">
        <f>_xlfn.XLOOKUP($E21,customers!$A$2:$A$1001,customers!$F$2:$F$1001,,0)</f>
        <v>New York City</v>
      </c>
      <c r="L21" s="9" t="s">
        <v>6199</v>
      </c>
      <c r="M21" s="9" t="s">
        <v>6197</v>
      </c>
      <c r="N21" s="10">
        <f>INDEX(products!$A$1:$G$49,MATCH('orders '!$F21,products!$A$1:$A$49,0),MATCH('orders '!N$1,products!$A$1:$G$1,0))</f>
        <v>0.2</v>
      </c>
      <c r="O21" s="26">
        <f>INDEX(products!$A$1:$G$49,MATCH('orders '!$F21,products!$A$1:$A$49,0),MATCH('orders '!O$1,products!$A$1:$G$1,0))</f>
        <v>3.375</v>
      </c>
      <c r="P21" s="26">
        <f t="shared" si="2"/>
        <v>16.875</v>
      </c>
      <c r="Q21" s="11">
        <f>_xlfn.XLOOKUP($F21,products!$A$2:$A$49,products!$G$2:$G$49,,0)</f>
        <v>0.30374999999999996</v>
      </c>
      <c r="R21" s="6" t="str">
        <f>IF(_xlfn.XLOOKUP(E21,customers!A21:A1020,customers!I21:I1020,0)=0,"Not Available",(_xlfn.XLOOKUP(E21,customers!A21:A1020,customers!I21:I1020,0)))</f>
        <v>Yes</v>
      </c>
    </row>
    <row r="22" spans="1:18" x14ac:dyDescent="0.25">
      <c r="A22" s="6" t="s">
        <v>598</v>
      </c>
      <c r="B22" s="23">
        <v>44169</v>
      </c>
      <c r="C22" s="6" t="str">
        <f t="shared" si="0"/>
        <v>Friday</v>
      </c>
      <c r="D22" s="6" t="str">
        <f t="shared" si="1"/>
        <v>December</v>
      </c>
      <c r="E22" s="6" t="s">
        <v>599</v>
      </c>
      <c r="F22" s="6" t="s">
        <v>6153</v>
      </c>
      <c r="G22" s="6">
        <v>4</v>
      </c>
      <c r="H22" s="6" t="str">
        <f>_xlfn.XLOOKUP(E22,customers!$A$2:$A$1001,customers!$B$2:$B$1001,,0)</f>
        <v>Aurea Corradino</v>
      </c>
      <c r="I22" s="6" t="str">
        <f>IF(_xlfn.XLOOKUP(E22,customers!$A$2:$A$1001,customers!$C$2:$C$1001,,0)=0,"Not Available",(_xlfn.XLOOKUP(E22,customers!$A$2:$A$1001,customers!$C$2:$C$1001,,0)))</f>
        <v>acorradinoj@harvard.edu</v>
      </c>
      <c r="J22" s="6" t="str">
        <f>_xlfn.XLOOKUP(E22,customers!$A$1:$A$1001,customers!$G$1:$G$1001,,0)</f>
        <v>United States</v>
      </c>
      <c r="K22" s="6" t="str">
        <f>_xlfn.XLOOKUP($E22,customers!$A$2:$A$1001,customers!$F$2:$F$1001,,0)</f>
        <v>New York City</v>
      </c>
      <c r="L22" s="6" t="s">
        <v>6198</v>
      </c>
      <c r="M22" s="6" t="s">
        <v>6202</v>
      </c>
      <c r="N22" s="7">
        <f>INDEX(products!$A$1:$G$49,MATCH('orders '!$F22,products!$A$1:$A$49,0),MATCH('orders '!N$1,products!$A$1:$G$1,0))</f>
        <v>0.2</v>
      </c>
      <c r="O22" s="24">
        <f>INDEX(products!$A$1:$G$49,MATCH('orders '!$F22,products!$A$1:$A$49,0),MATCH('orders '!O$1,products!$A$1:$G$1,0))</f>
        <v>3.645</v>
      </c>
      <c r="P22" s="24">
        <f t="shared" si="2"/>
        <v>14.58</v>
      </c>
      <c r="Q22" s="8">
        <f>_xlfn.XLOOKUP($F22,products!$A$2:$A$49,products!$G$2:$G$49,,0)</f>
        <v>0.40095000000000003</v>
      </c>
      <c r="R22" s="6" t="str">
        <f>IF(_xlfn.XLOOKUP(E22,customers!A22:A1021,customers!I22:I1021,0)=0,"Not Available",(_xlfn.XLOOKUP(E22,customers!A22:A1021,customers!I22:I1021,0)))</f>
        <v>Not Available</v>
      </c>
    </row>
    <row r="23" spans="1:18" x14ac:dyDescent="0.25">
      <c r="A23" s="9" t="s">
        <v>608</v>
      </c>
      <c r="B23" s="25">
        <v>44169</v>
      </c>
      <c r="C23" s="9" t="str">
        <f t="shared" si="0"/>
        <v>Friday</v>
      </c>
      <c r="D23" s="9" t="str">
        <f t="shared" si="1"/>
        <v>December</v>
      </c>
      <c r="E23" s="9" t="s">
        <v>609</v>
      </c>
      <c r="F23" s="9" t="s">
        <v>6154</v>
      </c>
      <c r="G23" s="9">
        <v>6</v>
      </c>
      <c r="H23" s="9" t="str">
        <f>_xlfn.XLOOKUP(E23,customers!$A$2:$A$1001,customers!$B$2:$B$1001,,0)</f>
        <v>Avrit Davidowsky</v>
      </c>
      <c r="I23" s="9" t="str">
        <f>IF(_xlfn.XLOOKUP(E23,customers!$A$2:$A$1001,customers!$C$2:$C$1001,,0)=0,"Not Available",(_xlfn.XLOOKUP(E23,customers!$A$2:$A$1001,customers!$C$2:$C$1001,,0)))</f>
        <v>adavidowskyl@netvibes.com</v>
      </c>
      <c r="J23" s="9" t="str">
        <f>_xlfn.XLOOKUP(E23,customers!$A$1:$A$1001,customers!$G$1:$G$1001,,0)</f>
        <v>United States</v>
      </c>
      <c r="K23" s="9" t="str">
        <f>_xlfn.XLOOKUP($E23,customers!$A$2:$A$1001,customers!$F$2:$F$1001,,0)</f>
        <v>Grand Rapids</v>
      </c>
      <c r="L23" s="9" t="s">
        <v>6199</v>
      </c>
      <c r="M23" s="9" t="s">
        <v>6202</v>
      </c>
      <c r="N23" s="10">
        <f>INDEX(products!$A$1:$G$49,MATCH('orders '!$F23,products!$A$1:$A$49,0),MATCH('orders '!N$1,products!$A$1:$G$1,0))</f>
        <v>0.2</v>
      </c>
      <c r="O23" s="26">
        <f>INDEX(products!$A$1:$G$49,MATCH('orders '!$F23,products!$A$1:$A$49,0),MATCH('orders '!O$1,products!$A$1:$G$1,0))</f>
        <v>2.9849999999999999</v>
      </c>
      <c r="P23" s="26">
        <f t="shared" si="2"/>
        <v>17.91</v>
      </c>
      <c r="Q23" s="11">
        <f>_xlfn.XLOOKUP($F23,products!$A$2:$A$49,products!$G$2:$G$49,,0)</f>
        <v>0.26865</v>
      </c>
      <c r="R23" s="6" t="str">
        <f>IF(_xlfn.XLOOKUP(E23,customers!A23:A1022,customers!I23:I1022,0)=0,"Not Available",(_xlfn.XLOOKUP(E23,customers!A23:A1022,customers!I23:I1022,0)))</f>
        <v>No</v>
      </c>
    </row>
    <row r="24" spans="1:18" x14ac:dyDescent="0.25">
      <c r="A24" s="6" t="s">
        <v>614</v>
      </c>
      <c r="B24" s="23">
        <v>44218</v>
      </c>
      <c r="C24" s="6" t="str">
        <f t="shared" si="0"/>
        <v>Friday</v>
      </c>
      <c r="D24" s="6" t="str">
        <f t="shared" si="1"/>
        <v>January</v>
      </c>
      <c r="E24" s="6" t="s">
        <v>615</v>
      </c>
      <c r="F24" s="6" t="s">
        <v>6151</v>
      </c>
      <c r="G24" s="6">
        <v>4</v>
      </c>
      <c r="H24" s="6" t="str">
        <f>_xlfn.XLOOKUP(E24,customers!$A$2:$A$1001,customers!$B$2:$B$1001,,0)</f>
        <v>Annabel Antuk</v>
      </c>
      <c r="I24" s="6" t="str">
        <f>IF(_xlfn.XLOOKUP(E24,customers!$A$2:$A$1001,customers!$C$2:$C$1001,,0)=0,"Not Available",(_xlfn.XLOOKUP(E24,customers!$A$2:$A$1001,customers!$C$2:$C$1001,,0)))</f>
        <v>aantukm@kickstarter.com</v>
      </c>
      <c r="J24" s="6" t="str">
        <f>_xlfn.XLOOKUP(E24,customers!$A$1:$A$1001,customers!$G$1:$G$1001,,0)</f>
        <v>United States</v>
      </c>
      <c r="K24" s="6" t="str">
        <f>_xlfn.XLOOKUP($E24,customers!$A$2:$A$1001,customers!$F$2:$F$1001,,0)</f>
        <v>Punta Gorda</v>
      </c>
      <c r="L24" s="6" t="s">
        <v>6196</v>
      </c>
      <c r="M24" s="6" t="s">
        <v>6197</v>
      </c>
      <c r="N24" s="7">
        <f>INDEX(products!$A$1:$G$49,MATCH('orders '!$F24,products!$A$1:$A$49,0),MATCH('orders '!N$1,products!$A$1:$G$1,0))</f>
        <v>2.5</v>
      </c>
      <c r="O24" s="24">
        <f>INDEX(products!$A$1:$G$49,MATCH('orders '!$F24,products!$A$1:$A$49,0),MATCH('orders '!O$1,products!$A$1:$G$1,0))</f>
        <v>22.884999999999998</v>
      </c>
      <c r="P24" s="24">
        <f t="shared" si="2"/>
        <v>91.539999999999992</v>
      </c>
      <c r="Q24" s="8">
        <f>_xlfn.XLOOKUP($F24,products!$A$2:$A$49,products!$G$2:$G$49,,0)</f>
        <v>1.3730999999999998</v>
      </c>
      <c r="R24" s="6" t="str">
        <f>IF(_xlfn.XLOOKUP(E24,customers!A24:A1023,customers!I24:I1023,0)=0,"Not Available",(_xlfn.XLOOKUP(E24,customers!A24:A1023,customers!I24:I1023,0)))</f>
        <v>Yes</v>
      </c>
    </row>
    <row r="25" spans="1:18" x14ac:dyDescent="0.25">
      <c r="A25" s="9" t="s">
        <v>620</v>
      </c>
      <c r="B25" s="25">
        <v>44603</v>
      </c>
      <c r="C25" s="9" t="str">
        <f t="shared" si="0"/>
        <v>Friday</v>
      </c>
      <c r="D25" s="9" t="str">
        <f t="shared" si="1"/>
        <v>February</v>
      </c>
      <c r="E25" s="9" t="s">
        <v>621</v>
      </c>
      <c r="F25" s="9" t="s">
        <v>6154</v>
      </c>
      <c r="G25" s="9">
        <v>4</v>
      </c>
      <c r="H25" s="9" t="str">
        <f>_xlfn.XLOOKUP(E25,customers!$A$2:$A$1001,customers!$B$2:$B$1001,,0)</f>
        <v>Iorgo Kleinert</v>
      </c>
      <c r="I25" s="9" t="str">
        <f>IF(_xlfn.XLOOKUP(E25,customers!$A$2:$A$1001,customers!$C$2:$C$1001,,0)=0,"Not Available",(_xlfn.XLOOKUP(E25,customers!$A$2:$A$1001,customers!$C$2:$C$1001,,0)))</f>
        <v>ikleinertn@timesonline.co.uk</v>
      </c>
      <c r="J25" s="9" t="str">
        <f>_xlfn.XLOOKUP(E25,customers!$A$1:$A$1001,customers!$G$1:$G$1001,,0)</f>
        <v>United States</v>
      </c>
      <c r="K25" s="9" t="str">
        <f>_xlfn.XLOOKUP($E25,customers!$A$2:$A$1001,customers!$F$2:$F$1001,,0)</f>
        <v>Vancouver</v>
      </c>
      <c r="L25" s="9" t="s">
        <v>6199</v>
      </c>
      <c r="M25" s="9" t="s">
        <v>6202</v>
      </c>
      <c r="N25" s="10">
        <f>INDEX(products!$A$1:$G$49,MATCH('orders '!$F25,products!$A$1:$A$49,0),MATCH('orders '!N$1,products!$A$1:$G$1,0))</f>
        <v>0.2</v>
      </c>
      <c r="O25" s="26">
        <f>INDEX(products!$A$1:$G$49,MATCH('orders '!$F25,products!$A$1:$A$49,0),MATCH('orders '!O$1,products!$A$1:$G$1,0))</f>
        <v>2.9849999999999999</v>
      </c>
      <c r="P25" s="26">
        <f t="shared" si="2"/>
        <v>11.94</v>
      </c>
      <c r="Q25" s="11">
        <f>_xlfn.XLOOKUP($F25,products!$A$2:$A$49,products!$G$2:$G$49,,0)</f>
        <v>0.26865</v>
      </c>
      <c r="R25" s="6" t="str">
        <f>IF(_xlfn.XLOOKUP(E25,customers!A25:A1024,customers!I25:I1024,0)=0,"Not Available",(_xlfn.XLOOKUP(E25,customers!A25:A1024,customers!I25:I1024,0)))</f>
        <v>Yes</v>
      </c>
    </row>
    <row r="26" spans="1:18" x14ac:dyDescent="0.25">
      <c r="A26" s="6" t="s">
        <v>626</v>
      </c>
      <c r="B26" s="23">
        <v>44454</v>
      </c>
      <c r="C26" s="6" t="str">
        <f t="shared" si="0"/>
        <v>Wednesday</v>
      </c>
      <c r="D26" s="6" t="str">
        <f t="shared" si="1"/>
        <v>September</v>
      </c>
      <c r="E26" s="6" t="s">
        <v>627</v>
      </c>
      <c r="F26" s="6" t="s">
        <v>6155</v>
      </c>
      <c r="G26" s="6">
        <v>1</v>
      </c>
      <c r="H26" s="6" t="str">
        <f>_xlfn.XLOOKUP(E26,customers!$A$2:$A$1001,customers!$B$2:$B$1001,,0)</f>
        <v>Chrisy Blofeld</v>
      </c>
      <c r="I26" s="6" t="str">
        <f>IF(_xlfn.XLOOKUP(E26,customers!$A$2:$A$1001,customers!$C$2:$C$1001,,0)=0,"Not Available",(_xlfn.XLOOKUP(E26,customers!$A$2:$A$1001,customers!$C$2:$C$1001,,0)))</f>
        <v>cblofeldo@amazon.co.uk</v>
      </c>
      <c r="J26" s="6" t="str">
        <f>_xlfn.XLOOKUP(E26,customers!$A$1:$A$1001,customers!$G$1:$G$1001,,0)</f>
        <v>United States</v>
      </c>
      <c r="K26" s="6" t="str">
        <f>_xlfn.XLOOKUP($E26,customers!$A$2:$A$1001,customers!$F$2:$F$1001,,0)</f>
        <v>Englewood</v>
      </c>
      <c r="L26" s="6" t="s">
        <v>6199</v>
      </c>
      <c r="M26" s="6" t="s">
        <v>6197</v>
      </c>
      <c r="N26" s="7">
        <f>INDEX(products!$A$1:$G$49,MATCH('orders '!$F26,products!$A$1:$A$49,0),MATCH('orders '!N$1,products!$A$1:$G$1,0))</f>
        <v>1</v>
      </c>
      <c r="O26" s="24">
        <f>INDEX(products!$A$1:$G$49,MATCH('orders '!$F26,products!$A$1:$A$49,0),MATCH('orders '!O$1,products!$A$1:$G$1,0))</f>
        <v>11.25</v>
      </c>
      <c r="P26" s="24">
        <f t="shared" si="2"/>
        <v>11.25</v>
      </c>
      <c r="Q26" s="8">
        <f>_xlfn.XLOOKUP($F26,products!$A$2:$A$49,products!$G$2:$G$49,,0)</f>
        <v>1.0125</v>
      </c>
      <c r="R26" s="6" t="str">
        <f>IF(_xlfn.XLOOKUP(E26,customers!A26:A1025,customers!I26:I1025,0)=0,"Not Available",(_xlfn.XLOOKUP(E26,customers!A26:A1025,customers!I26:I1025,0)))</f>
        <v>No</v>
      </c>
    </row>
    <row r="27" spans="1:18" x14ac:dyDescent="0.25">
      <c r="A27" s="9" t="s">
        <v>632</v>
      </c>
      <c r="B27" s="25">
        <v>44128</v>
      </c>
      <c r="C27" s="9" t="str">
        <f t="shared" si="0"/>
        <v>Saturday</v>
      </c>
      <c r="D27" s="9" t="str">
        <f t="shared" si="1"/>
        <v>October</v>
      </c>
      <c r="E27" s="9" t="s">
        <v>633</v>
      </c>
      <c r="F27" s="9" t="s">
        <v>6156</v>
      </c>
      <c r="G27" s="9">
        <v>3</v>
      </c>
      <c r="H27" s="9" t="str">
        <f>_xlfn.XLOOKUP(E27,customers!$A$2:$A$1001,customers!$B$2:$B$1001,,0)</f>
        <v>Culley Farris</v>
      </c>
      <c r="I27" s="9" t="str">
        <f>IF(_xlfn.XLOOKUP(E27,customers!$A$2:$A$1001,customers!$C$2:$C$1001,,0)=0,"Not Available",(_xlfn.XLOOKUP(E27,customers!$A$2:$A$1001,customers!$C$2:$C$1001,,0)))</f>
        <v>Not Available</v>
      </c>
      <c r="J27" s="9" t="str">
        <f>_xlfn.XLOOKUP(E27,customers!$A$1:$A$1001,customers!$G$1:$G$1001,,0)</f>
        <v>United States</v>
      </c>
      <c r="K27" s="9" t="str">
        <f>_xlfn.XLOOKUP($E27,customers!$A$2:$A$1001,customers!$F$2:$F$1001,,0)</f>
        <v>Punta Gorda</v>
      </c>
      <c r="L27" s="9" t="s">
        <v>6198</v>
      </c>
      <c r="M27" s="9" t="s">
        <v>6197</v>
      </c>
      <c r="N27" s="10">
        <f>INDEX(products!$A$1:$G$49,MATCH('orders '!$F27,products!$A$1:$A$49,0),MATCH('orders '!N$1,products!$A$1:$G$1,0))</f>
        <v>0.2</v>
      </c>
      <c r="O27" s="26">
        <f>INDEX(products!$A$1:$G$49,MATCH('orders '!$F27,products!$A$1:$A$49,0),MATCH('orders '!O$1,products!$A$1:$G$1,0))</f>
        <v>4.125</v>
      </c>
      <c r="P27" s="26">
        <f t="shared" si="2"/>
        <v>12.375</v>
      </c>
      <c r="Q27" s="11">
        <f>_xlfn.XLOOKUP($F27,products!$A$2:$A$49,products!$G$2:$G$49,,0)</f>
        <v>0.45374999999999999</v>
      </c>
      <c r="R27" s="6" t="str">
        <f>IF(_xlfn.XLOOKUP(E27,customers!A27:A1026,customers!I27:I1026,0)=0,"Not Available",(_xlfn.XLOOKUP(E27,customers!A27:A1026,customers!I27:I1026,0)))</f>
        <v>Yes</v>
      </c>
    </row>
    <row r="28" spans="1:18" x14ac:dyDescent="0.25">
      <c r="A28" s="6" t="s">
        <v>637</v>
      </c>
      <c r="B28" s="23">
        <v>43516</v>
      </c>
      <c r="C28" s="6" t="str">
        <f t="shared" si="0"/>
        <v>Wednesday</v>
      </c>
      <c r="D28" s="6" t="str">
        <f t="shared" si="1"/>
        <v>February</v>
      </c>
      <c r="E28" s="6" t="s">
        <v>638</v>
      </c>
      <c r="F28" s="6" t="s">
        <v>6157</v>
      </c>
      <c r="G28" s="6">
        <v>4</v>
      </c>
      <c r="H28" s="6" t="str">
        <f>_xlfn.XLOOKUP(E28,customers!$A$2:$A$1001,customers!$B$2:$B$1001,,0)</f>
        <v>Selene Shales</v>
      </c>
      <c r="I28" s="6" t="str">
        <f>IF(_xlfn.XLOOKUP(E28,customers!$A$2:$A$1001,customers!$C$2:$C$1001,,0)=0,"Not Available",(_xlfn.XLOOKUP(E28,customers!$A$2:$A$1001,customers!$C$2:$C$1001,,0)))</f>
        <v>sshalesq@umich.edu</v>
      </c>
      <c r="J28" s="6" t="str">
        <f>_xlfn.XLOOKUP(E28,customers!$A$1:$A$1001,customers!$G$1:$G$1001,,0)</f>
        <v>United States</v>
      </c>
      <c r="K28" s="6" t="str">
        <f>_xlfn.XLOOKUP($E28,customers!$A$2:$A$1001,customers!$F$2:$F$1001,,0)</f>
        <v>Petaluma</v>
      </c>
      <c r="L28" s="6" t="s">
        <v>6199</v>
      </c>
      <c r="M28" s="6" t="s">
        <v>6197</v>
      </c>
      <c r="N28" s="7">
        <f>INDEX(products!$A$1:$G$49,MATCH('orders '!$F28,products!$A$1:$A$49,0),MATCH('orders '!N$1,products!$A$1:$G$1,0))</f>
        <v>0.5</v>
      </c>
      <c r="O28" s="24">
        <f>INDEX(products!$A$1:$G$49,MATCH('orders '!$F28,products!$A$1:$A$49,0),MATCH('orders '!O$1,products!$A$1:$G$1,0))</f>
        <v>6.75</v>
      </c>
      <c r="P28" s="24">
        <f t="shared" si="2"/>
        <v>27</v>
      </c>
      <c r="Q28" s="8">
        <f>_xlfn.XLOOKUP($F28,products!$A$2:$A$49,products!$G$2:$G$49,,0)</f>
        <v>0.60749999999999993</v>
      </c>
      <c r="R28" s="6" t="str">
        <f>IF(_xlfn.XLOOKUP(E28,customers!A28:A1027,customers!I28:I1027,0)=0,"Not Available",(_xlfn.XLOOKUP(E28,customers!A28:A1027,customers!I28:I1027,0)))</f>
        <v>Yes</v>
      </c>
    </row>
    <row r="29" spans="1:18" x14ac:dyDescent="0.25">
      <c r="A29" s="9" t="s">
        <v>643</v>
      </c>
      <c r="B29" s="25">
        <v>43746</v>
      </c>
      <c r="C29" s="9" t="str">
        <f t="shared" si="0"/>
        <v>Tuesday</v>
      </c>
      <c r="D29" s="9" t="str">
        <f t="shared" si="1"/>
        <v>October</v>
      </c>
      <c r="E29" s="9" t="s">
        <v>644</v>
      </c>
      <c r="F29" s="9" t="s">
        <v>6152</v>
      </c>
      <c r="G29" s="9">
        <v>5</v>
      </c>
      <c r="H29" s="9" t="str">
        <f>_xlfn.XLOOKUP(E29,customers!$A$2:$A$1001,customers!$B$2:$B$1001,,0)</f>
        <v>Vivie Danneil</v>
      </c>
      <c r="I29" s="9" t="str">
        <f>IF(_xlfn.XLOOKUP(E29,customers!$A$2:$A$1001,customers!$C$2:$C$1001,,0)=0,"Not Available",(_xlfn.XLOOKUP(E29,customers!$A$2:$A$1001,customers!$C$2:$C$1001,,0)))</f>
        <v>vdanneilr@mtv.com</v>
      </c>
      <c r="J29" s="9" t="str">
        <f>_xlfn.XLOOKUP(E29,customers!$A$1:$A$1001,customers!$G$1:$G$1001,,0)</f>
        <v>Ireland</v>
      </c>
      <c r="K29" s="9" t="str">
        <f>_xlfn.XLOOKUP($E29,customers!$A$2:$A$1001,customers!$F$2:$F$1001,,0)</f>
        <v>Tralee</v>
      </c>
      <c r="L29" s="9" t="s">
        <v>6199</v>
      </c>
      <c r="M29" s="9" t="s">
        <v>6197</v>
      </c>
      <c r="N29" s="10">
        <f>INDEX(products!$A$1:$G$49,MATCH('orders '!$F29,products!$A$1:$A$49,0),MATCH('orders '!N$1,products!$A$1:$G$1,0))</f>
        <v>0.2</v>
      </c>
      <c r="O29" s="26">
        <f>INDEX(products!$A$1:$G$49,MATCH('orders '!$F29,products!$A$1:$A$49,0),MATCH('orders '!O$1,products!$A$1:$G$1,0))</f>
        <v>3.375</v>
      </c>
      <c r="P29" s="26">
        <f t="shared" si="2"/>
        <v>16.875</v>
      </c>
      <c r="Q29" s="11">
        <f>_xlfn.XLOOKUP($F29,products!$A$2:$A$49,products!$G$2:$G$49,,0)</f>
        <v>0.30374999999999996</v>
      </c>
      <c r="R29" s="6" t="str">
        <f>IF(_xlfn.XLOOKUP(E29,customers!A29:A1028,customers!I29:I1028,0)=0,"Not Available",(_xlfn.XLOOKUP(E29,customers!A29:A1028,customers!I29:I1028,0)))</f>
        <v>No</v>
      </c>
    </row>
    <row r="30" spans="1:18" x14ac:dyDescent="0.25">
      <c r="A30" s="6" t="s">
        <v>649</v>
      </c>
      <c r="B30" s="23">
        <v>44775</v>
      </c>
      <c r="C30" s="6" t="str">
        <f t="shared" si="0"/>
        <v>Tuesday</v>
      </c>
      <c r="D30" s="6" t="str">
        <f t="shared" si="1"/>
        <v>August</v>
      </c>
      <c r="E30" s="6" t="s">
        <v>650</v>
      </c>
      <c r="F30" s="6" t="s">
        <v>6158</v>
      </c>
      <c r="G30" s="6">
        <v>3</v>
      </c>
      <c r="H30" s="6" t="str">
        <f>_xlfn.XLOOKUP(E30,customers!$A$2:$A$1001,customers!$B$2:$B$1001,,0)</f>
        <v>Theresita Newbury</v>
      </c>
      <c r="I30" s="6" t="str">
        <f>IF(_xlfn.XLOOKUP(E30,customers!$A$2:$A$1001,customers!$C$2:$C$1001,,0)=0,"Not Available",(_xlfn.XLOOKUP(E30,customers!$A$2:$A$1001,customers!$C$2:$C$1001,,0)))</f>
        <v>tnewburys@usda.gov</v>
      </c>
      <c r="J30" s="6" t="str">
        <f>_xlfn.XLOOKUP(E30,customers!$A$1:$A$1001,customers!$G$1:$G$1001,,0)</f>
        <v>Ireland</v>
      </c>
      <c r="K30" s="6" t="str">
        <f>_xlfn.XLOOKUP($E30,customers!$A$2:$A$1001,customers!$F$2:$F$1001,,0)</f>
        <v>Clonskeagh</v>
      </c>
      <c r="L30" s="6" t="s">
        <v>6199</v>
      </c>
      <c r="M30" s="6" t="s">
        <v>6202</v>
      </c>
      <c r="N30" s="7">
        <f>INDEX(products!$A$1:$G$49,MATCH('orders '!$F30,products!$A$1:$A$49,0),MATCH('orders '!N$1,products!$A$1:$G$1,0))</f>
        <v>0.5</v>
      </c>
      <c r="O30" s="24">
        <f>INDEX(products!$A$1:$G$49,MATCH('orders '!$F30,products!$A$1:$A$49,0),MATCH('orders '!O$1,products!$A$1:$G$1,0))</f>
        <v>5.97</v>
      </c>
      <c r="P30" s="24">
        <f t="shared" si="2"/>
        <v>17.91</v>
      </c>
      <c r="Q30" s="8">
        <f>_xlfn.XLOOKUP($F30,products!$A$2:$A$49,products!$G$2:$G$49,,0)</f>
        <v>0.5373</v>
      </c>
      <c r="R30" s="6" t="str">
        <f>IF(_xlfn.XLOOKUP(E30,customers!A30:A1029,customers!I30:I1029,0)=0,"Not Available",(_xlfn.XLOOKUP(E30,customers!A30:A1029,customers!I30:I1029,0)))</f>
        <v>No</v>
      </c>
    </row>
    <row r="31" spans="1:18" x14ac:dyDescent="0.25">
      <c r="A31" s="9" t="s">
        <v>655</v>
      </c>
      <c r="B31" s="25">
        <v>43516</v>
      </c>
      <c r="C31" s="9" t="str">
        <f t="shared" si="0"/>
        <v>Wednesday</v>
      </c>
      <c r="D31" s="9" t="str">
        <f t="shared" si="1"/>
        <v>February</v>
      </c>
      <c r="E31" s="9" t="s">
        <v>656</v>
      </c>
      <c r="F31" s="9" t="s">
        <v>6147</v>
      </c>
      <c r="G31" s="9">
        <v>4</v>
      </c>
      <c r="H31" s="9" t="str">
        <f>_xlfn.XLOOKUP(E31,customers!$A$2:$A$1001,customers!$B$2:$B$1001,,0)</f>
        <v>Mozelle Calcutt</v>
      </c>
      <c r="I31" s="9" t="str">
        <f>IF(_xlfn.XLOOKUP(E31,customers!$A$2:$A$1001,customers!$C$2:$C$1001,,0)=0,"Not Available",(_xlfn.XLOOKUP(E31,customers!$A$2:$A$1001,customers!$C$2:$C$1001,,0)))</f>
        <v>mcalcuttt@baidu.com</v>
      </c>
      <c r="J31" s="9" t="str">
        <f>_xlfn.XLOOKUP(E31,customers!$A$1:$A$1001,customers!$G$1:$G$1001,,0)</f>
        <v>Ireland</v>
      </c>
      <c r="K31" s="9" t="str">
        <f>_xlfn.XLOOKUP($E31,customers!$A$2:$A$1001,customers!$F$2:$F$1001,,0)</f>
        <v>Rathwire</v>
      </c>
      <c r="L31" s="9" t="s">
        <v>6199</v>
      </c>
      <c r="M31" s="9" t="s">
        <v>6202</v>
      </c>
      <c r="N31" s="10">
        <f>INDEX(products!$A$1:$G$49,MATCH('orders '!$F31,products!$A$1:$A$49,0),MATCH('orders '!N$1,products!$A$1:$G$1,0))</f>
        <v>1</v>
      </c>
      <c r="O31" s="26">
        <f>INDEX(products!$A$1:$G$49,MATCH('orders '!$F31,products!$A$1:$A$49,0),MATCH('orders '!O$1,products!$A$1:$G$1,0))</f>
        <v>9.9499999999999993</v>
      </c>
      <c r="P31" s="26">
        <f t="shared" si="2"/>
        <v>39.799999999999997</v>
      </c>
      <c r="Q31" s="11">
        <f>_xlfn.XLOOKUP($F31,products!$A$2:$A$49,products!$G$2:$G$49,,0)</f>
        <v>0.89549999999999985</v>
      </c>
      <c r="R31" s="6" t="str">
        <f>IF(_xlfn.XLOOKUP(E31,customers!A31:A1030,customers!I31:I1030,0)=0,"Not Available",(_xlfn.XLOOKUP(E31,customers!A31:A1030,customers!I31:I1030,0)))</f>
        <v>Yes</v>
      </c>
    </row>
    <row r="32" spans="1:18" x14ac:dyDescent="0.25">
      <c r="A32" s="6" t="s">
        <v>661</v>
      </c>
      <c r="B32" s="23">
        <v>44464</v>
      </c>
      <c r="C32" s="6" t="str">
        <f t="shared" si="0"/>
        <v>Saturday</v>
      </c>
      <c r="D32" s="6" t="str">
        <f t="shared" si="1"/>
        <v>September</v>
      </c>
      <c r="E32" s="6" t="s">
        <v>662</v>
      </c>
      <c r="F32" s="6" t="s">
        <v>6159</v>
      </c>
      <c r="G32" s="6">
        <v>5</v>
      </c>
      <c r="H32" s="6" t="str">
        <f>_xlfn.XLOOKUP(E32,customers!$A$2:$A$1001,customers!$B$2:$B$1001,,0)</f>
        <v>Adrian Swaine</v>
      </c>
      <c r="I32" s="6" t="str">
        <f>IF(_xlfn.XLOOKUP(E32,customers!$A$2:$A$1001,customers!$C$2:$C$1001,,0)=0,"Not Available",(_xlfn.XLOOKUP(E32,customers!$A$2:$A$1001,customers!$C$2:$C$1001,,0)))</f>
        <v>Not Available</v>
      </c>
      <c r="J32" s="6" t="str">
        <f>_xlfn.XLOOKUP(E32,customers!$A$1:$A$1001,customers!$G$1:$G$1001,,0)</f>
        <v>United States</v>
      </c>
      <c r="K32" s="6" t="str">
        <f>_xlfn.XLOOKUP($E32,customers!$A$2:$A$1001,customers!$F$2:$F$1001,,0)</f>
        <v>Aurora</v>
      </c>
      <c r="L32" s="6" t="s">
        <v>6201</v>
      </c>
      <c r="M32" s="6" t="s">
        <v>6197</v>
      </c>
      <c r="N32" s="7">
        <f>INDEX(products!$A$1:$G$49,MATCH('orders '!$F32,products!$A$1:$A$49,0),MATCH('orders '!N$1,products!$A$1:$G$1,0))</f>
        <v>0.2</v>
      </c>
      <c r="O32" s="24">
        <f>INDEX(products!$A$1:$G$49,MATCH('orders '!$F32,products!$A$1:$A$49,0),MATCH('orders '!O$1,products!$A$1:$G$1,0))</f>
        <v>4.3650000000000002</v>
      </c>
      <c r="P32" s="24">
        <f t="shared" si="2"/>
        <v>21.825000000000003</v>
      </c>
      <c r="Q32" s="8">
        <f>_xlfn.XLOOKUP($F32,products!$A$2:$A$49,products!$G$2:$G$49,,0)</f>
        <v>0.56745000000000001</v>
      </c>
      <c r="R32" s="6" t="str">
        <f>IF(_xlfn.XLOOKUP(E32,customers!A32:A1031,customers!I32:I1031,0)=0,"Not Available",(_xlfn.XLOOKUP(E32,customers!A32:A1031,customers!I32:I1031,0)))</f>
        <v>No</v>
      </c>
    </row>
    <row r="33" spans="1:18" x14ac:dyDescent="0.25">
      <c r="A33" s="9" t="s">
        <v>661</v>
      </c>
      <c r="B33" s="25">
        <v>44464</v>
      </c>
      <c r="C33" s="9" t="str">
        <f t="shared" si="0"/>
        <v>Saturday</v>
      </c>
      <c r="D33" s="9" t="str">
        <f t="shared" si="1"/>
        <v>September</v>
      </c>
      <c r="E33" s="9" t="s">
        <v>662</v>
      </c>
      <c r="F33" s="9" t="s">
        <v>6158</v>
      </c>
      <c r="G33" s="9">
        <v>6</v>
      </c>
      <c r="H33" s="9" t="str">
        <f>_xlfn.XLOOKUP(E33,customers!$A$2:$A$1001,customers!$B$2:$B$1001,,0)</f>
        <v>Adrian Swaine</v>
      </c>
      <c r="I33" s="9" t="str">
        <f>IF(_xlfn.XLOOKUP(E33,customers!$A$2:$A$1001,customers!$C$2:$C$1001,,0)=0,"Not Available",(_xlfn.XLOOKUP(E33,customers!$A$2:$A$1001,customers!$C$2:$C$1001,,0)))</f>
        <v>Not Available</v>
      </c>
      <c r="J33" s="9" t="str">
        <f>_xlfn.XLOOKUP(E33,customers!$A$1:$A$1001,customers!$G$1:$G$1001,,0)</f>
        <v>United States</v>
      </c>
      <c r="K33" s="9" t="str">
        <f>_xlfn.XLOOKUP($E33,customers!$A$2:$A$1001,customers!$F$2:$F$1001,,0)</f>
        <v>Aurora</v>
      </c>
      <c r="L33" s="9" t="s">
        <v>6199</v>
      </c>
      <c r="M33" s="9" t="s">
        <v>6202</v>
      </c>
      <c r="N33" s="10">
        <f>INDEX(products!$A$1:$G$49,MATCH('orders '!$F33,products!$A$1:$A$49,0),MATCH('orders '!N$1,products!$A$1:$G$1,0))</f>
        <v>0.5</v>
      </c>
      <c r="O33" s="26">
        <f>INDEX(products!$A$1:$G$49,MATCH('orders '!$F33,products!$A$1:$A$49,0),MATCH('orders '!O$1,products!$A$1:$G$1,0))</f>
        <v>5.97</v>
      </c>
      <c r="P33" s="26">
        <f t="shared" si="2"/>
        <v>35.82</v>
      </c>
      <c r="Q33" s="11">
        <f>_xlfn.XLOOKUP($F33,products!$A$2:$A$49,products!$G$2:$G$49,,0)</f>
        <v>0.5373</v>
      </c>
      <c r="R33" s="6" t="str">
        <f>IF(_xlfn.XLOOKUP(E33,customers!A33:A1032,customers!I33:I1032,0)=0,"Not Available",(_xlfn.XLOOKUP(E33,customers!A33:A1032,customers!I33:I1032,0)))</f>
        <v>Not Available</v>
      </c>
    </row>
    <row r="34" spans="1:18" x14ac:dyDescent="0.25">
      <c r="A34" s="6" t="s">
        <v>661</v>
      </c>
      <c r="B34" s="23">
        <v>44464</v>
      </c>
      <c r="C34" s="6" t="str">
        <f t="shared" si="0"/>
        <v>Saturday</v>
      </c>
      <c r="D34" s="6" t="str">
        <f t="shared" si="1"/>
        <v>September</v>
      </c>
      <c r="E34" s="6" t="s">
        <v>662</v>
      </c>
      <c r="F34" s="6" t="s">
        <v>6160</v>
      </c>
      <c r="G34" s="6">
        <v>6</v>
      </c>
      <c r="H34" s="6" t="str">
        <f>_xlfn.XLOOKUP(E34,customers!$A$2:$A$1001,customers!$B$2:$B$1001,,0)</f>
        <v>Adrian Swaine</v>
      </c>
      <c r="I34" s="6" t="str">
        <f>IF(_xlfn.XLOOKUP(E34,customers!$A$2:$A$1001,customers!$C$2:$C$1001,,0)=0,"Not Available",(_xlfn.XLOOKUP(E34,customers!$A$2:$A$1001,customers!$C$2:$C$1001,,0)))</f>
        <v>Not Available</v>
      </c>
      <c r="J34" s="6" t="str">
        <f>_xlfn.XLOOKUP(E34,customers!$A$1:$A$1001,customers!$G$1:$G$1001,,0)</f>
        <v>United States</v>
      </c>
      <c r="K34" s="6" t="str">
        <f>_xlfn.XLOOKUP($E34,customers!$A$2:$A$1001,customers!$F$2:$F$1001,,0)</f>
        <v>Aurora</v>
      </c>
      <c r="L34" s="6" t="s">
        <v>6201</v>
      </c>
      <c r="M34" s="6" t="s">
        <v>6197</v>
      </c>
      <c r="N34" s="7">
        <f>INDEX(products!$A$1:$G$49,MATCH('orders '!$F34,products!$A$1:$A$49,0),MATCH('orders '!N$1,products!$A$1:$G$1,0))</f>
        <v>0.5</v>
      </c>
      <c r="O34" s="24">
        <f>INDEX(products!$A$1:$G$49,MATCH('orders '!$F34,products!$A$1:$A$49,0),MATCH('orders '!O$1,products!$A$1:$G$1,0))</f>
        <v>8.73</v>
      </c>
      <c r="P34" s="24">
        <f t="shared" si="2"/>
        <v>52.38</v>
      </c>
      <c r="Q34" s="8">
        <f>_xlfn.XLOOKUP($F34,products!$A$2:$A$49,products!$G$2:$G$49,,0)</f>
        <v>1.1349</v>
      </c>
      <c r="R34" s="6" t="str">
        <f>IF(_xlfn.XLOOKUP(E34,customers!A34:A1033,customers!I34:I1033,0)=0,"Not Available",(_xlfn.XLOOKUP(E34,customers!A34:A1033,customers!I34:I1033,0)))</f>
        <v>Not Available</v>
      </c>
    </row>
    <row r="35" spans="1:18" x14ac:dyDescent="0.25">
      <c r="A35" s="9" t="s">
        <v>676</v>
      </c>
      <c r="B35" s="25">
        <v>44394</v>
      </c>
      <c r="C35" s="9" t="str">
        <f t="shared" si="0"/>
        <v>Saturday</v>
      </c>
      <c r="D35" s="9" t="str">
        <f t="shared" si="1"/>
        <v>July</v>
      </c>
      <c r="E35" s="9" t="s">
        <v>677</v>
      </c>
      <c r="F35" s="9" t="s">
        <v>6145</v>
      </c>
      <c r="G35" s="9">
        <v>5</v>
      </c>
      <c r="H35" s="9" t="str">
        <f>_xlfn.XLOOKUP(E35,customers!$A$2:$A$1001,customers!$B$2:$B$1001,,0)</f>
        <v>Gallard Gatheral</v>
      </c>
      <c r="I35" s="9" t="str">
        <f>IF(_xlfn.XLOOKUP(E35,customers!$A$2:$A$1001,customers!$C$2:$C$1001,,0)=0,"Not Available",(_xlfn.XLOOKUP(E35,customers!$A$2:$A$1001,customers!$C$2:$C$1001,,0)))</f>
        <v>ggatheralx@123-reg.co.uk</v>
      </c>
      <c r="J35" s="9" t="str">
        <f>_xlfn.XLOOKUP(E35,customers!$A$1:$A$1001,customers!$G$1:$G$1001,,0)</f>
        <v>United States</v>
      </c>
      <c r="K35" s="9" t="str">
        <f>_xlfn.XLOOKUP($E35,customers!$A$2:$A$1001,customers!$F$2:$F$1001,,0)</f>
        <v>Grand Forks</v>
      </c>
      <c r="L35" s="9" t="s">
        <v>6201</v>
      </c>
      <c r="M35" s="9" t="s">
        <v>6200</v>
      </c>
      <c r="N35" s="10">
        <f>INDEX(products!$A$1:$G$49,MATCH('orders '!$F35,products!$A$1:$A$49,0),MATCH('orders '!N$1,products!$A$1:$G$1,0))</f>
        <v>0.2</v>
      </c>
      <c r="O35" s="26">
        <f>INDEX(products!$A$1:$G$49,MATCH('orders '!$F35,products!$A$1:$A$49,0),MATCH('orders '!O$1,products!$A$1:$G$1,0))</f>
        <v>4.7549999999999999</v>
      </c>
      <c r="P35" s="26">
        <f t="shared" si="2"/>
        <v>23.774999999999999</v>
      </c>
      <c r="Q35" s="11">
        <f>_xlfn.XLOOKUP($F35,products!$A$2:$A$49,products!$G$2:$G$49,,0)</f>
        <v>0.61814999999999998</v>
      </c>
      <c r="R35" s="6" t="str">
        <f>IF(_xlfn.XLOOKUP(E35,customers!A35:A1034,customers!I35:I1034,0)=0,"Not Available",(_xlfn.XLOOKUP(E35,customers!A35:A1034,customers!I35:I1034,0)))</f>
        <v>No</v>
      </c>
    </row>
    <row r="36" spans="1:18" x14ac:dyDescent="0.25">
      <c r="A36" s="6" t="s">
        <v>681</v>
      </c>
      <c r="B36" s="23">
        <v>44011</v>
      </c>
      <c r="C36" s="6" t="str">
        <f t="shared" si="0"/>
        <v>Monday</v>
      </c>
      <c r="D36" s="6" t="str">
        <f t="shared" si="1"/>
        <v>June</v>
      </c>
      <c r="E36" s="6" t="s">
        <v>682</v>
      </c>
      <c r="F36" s="6" t="s">
        <v>6161</v>
      </c>
      <c r="G36" s="6">
        <v>6</v>
      </c>
      <c r="H36" s="6" t="str">
        <f>_xlfn.XLOOKUP(E36,customers!$A$2:$A$1001,customers!$B$2:$B$1001,,0)</f>
        <v>Una Welberry</v>
      </c>
      <c r="I36" s="6" t="str">
        <f>IF(_xlfn.XLOOKUP(E36,customers!$A$2:$A$1001,customers!$C$2:$C$1001,,0)=0,"Not Available",(_xlfn.XLOOKUP(E36,customers!$A$2:$A$1001,customers!$C$2:$C$1001,,0)))</f>
        <v>uwelberryy@ebay.co.uk</v>
      </c>
      <c r="J36" s="6" t="str">
        <f>_xlfn.XLOOKUP(E36,customers!$A$1:$A$1001,customers!$G$1:$G$1001,,0)</f>
        <v>United Kingdom</v>
      </c>
      <c r="K36" s="6" t="str">
        <f>_xlfn.XLOOKUP($E36,customers!$A$2:$A$1001,customers!$F$2:$F$1001,,0)</f>
        <v>Upton</v>
      </c>
      <c r="L36" s="6" t="s">
        <v>6201</v>
      </c>
      <c r="M36" s="6" t="s">
        <v>6200</v>
      </c>
      <c r="N36" s="7">
        <f>INDEX(products!$A$1:$G$49,MATCH('orders '!$F36,products!$A$1:$A$49,0),MATCH('orders '!N$1,products!$A$1:$G$1,0))</f>
        <v>0.5</v>
      </c>
      <c r="O36" s="24">
        <f>INDEX(products!$A$1:$G$49,MATCH('orders '!$F36,products!$A$1:$A$49,0),MATCH('orders '!O$1,products!$A$1:$G$1,0))</f>
        <v>9.51</v>
      </c>
      <c r="P36" s="24">
        <f t="shared" si="2"/>
        <v>57.06</v>
      </c>
      <c r="Q36" s="8">
        <f>_xlfn.XLOOKUP($F36,products!$A$2:$A$49,products!$G$2:$G$49,,0)</f>
        <v>1.2363</v>
      </c>
      <c r="R36" s="6" t="str">
        <f>IF(_xlfn.XLOOKUP(E36,customers!A36:A1035,customers!I36:I1035,0)=0,"Not Available",(_xlfn.XLOOKUP(E36,customers!A36:A1035,customers!I36:I1035,0)))</f>
        <v>Yes</v>
      </c>
    </row>
    <row r="37" spans="1:18" x14ac:dyDescent="0.25">
      <c r="A37" s="9" t="s">
        <v>687</v>
      </c>
      <c r="B37" s="25">
        <v>44348</v>
      </c>
      <c r="C37" s="9" t="str">
        <f t="shared" si="0"/>
        <v>Tuesday</v>
      </c>
      <c r="D37" s="9" t="str">
        <f t="shared" si="1"/>
        <v>June</v>
      </c>
      <c r="E37" s="9" t="s">
        <v>688</v>
      </c>
      <c r="F37" s="9" t="s">
        <v>6158</v>
      </c>
      <c r="G37" s="9">
        <v>6</v>
      </c>
      <c r="H37" s="9" t="str">
        <f>_xlfn.XLOOKUP(E37,customers!$A$2:$A$1001,customers!$B$2:$B$1001,,0)</f>
        <v>Faber Eilhart</v>
      </c>
      <c r="I37" s="9" t="str">
        <f>IF(_xlfn.XLOOKUP(E37,customers!$A$2:$A$1001,customers!$C$2:$C$1001,,0)=0,"Not Available",(_xlfn.XLOOKUP(E37,customers!$A$2:$A$1001,customers!$C$2:$C$1001,,0)))</f>
        <v>feilhartz@who.int</v>
      </c>
      <c r="J37" s="9" t="str">
        <f>_xlfn.XLOOKUP(E37,customers!$A$1:$A$1001,customers!$G$1:$G$1001,,0)</f>
        <v>United States</v>
      </c>
      <c r="K37" s="9" t="str">
        <f>_xlfn.XLOOKUP($E37,customers!$A$2:$A$1001,customers!$F$2:$F$1001,,0)</f>
        <v>Charleston</v>
      </c>
      <c r="L37" s="9" t="s">
        <v>6199</v>
      </c>
      <c r="M37" s="9" t="s">
        <v>6202</v>
      </c>
      <c r="N37" s="10">
        <f>INDEX(products!$A$1:$G$49,MATCH('orders '!$F37,products!$A$1:$A$49,0),MATCH('orders '!N$1,products!$A$1:$G$1,0))</f>
        <v>0.5</v>
      </c>
      <c r="O37" s="26">
        <f>INDEX(products!$A$1:$G$49,MATCH('orders '!$F37,products!$A$1:$A$49,0),MATCH('orders '!O$1,products!$A$1:$G$1,0))</f>
        <v>5.97</v>
      </c>
      <c r="P37" s="26">
        <f t="shared" si="2"/>
        <v>35.82</v>
      </c>
      <c r="Q37" s="11">
        <f>_xlfn.XLOOKUP($F37,products!$A$2:$A$49,products!$G$2:$G$49,,0)</f>
        <v>0.5373</v>
      </c>
      <c r="R37" s="6" t="str">
        <f>IF(_xlfn.XLOOKUP(E37,customers!A37:A1036,customers!I37:I1036,0)=0,"Not Available",(_xlfn.XLOOKUP(E37,customers!A37:A1036,customers!I37:I1036,0)))</f>
        <v>No</v>
      </c>
    </row>
    <row r="38" spans="1:18" x14ac:dyDescent="0.25">
      <c r="A38" s="6" t="s">
        <v>693</v>
      </c>
      <c r="B38" s="23">
        <v>44233</v>
      </c>
      <c r="C38" s="6" t="str">
        <f t="shared" si="0"/>
        <v>Saturday</v>
      </c>
      <c r="D38" s="6" t="str">
        <f t="shared" si="1"/>
        <v>February</v>
      </c>
      <c r="E38" s="6" t="s">
        <v>694</v>
      </c>
      <c r="F38" s="6" t="s">
        <v>6159</v>
      </c>
      <c r="G38" s="6">
        <v>2</v>
      </c>
      <c r="H38" s="6" t="str">
        <f>_xlfn.XLOOKUP(E38,customers!$A$2:$A$1001,customers!$B$2:$B$1001,,0)</f>
        <v>Zorina Ponting</v>
      </c>
      <c r="I38" s="6" t="str">
        <f>IF(_xlfn.XLOOKUP(E38,customers!$A$2:$A$1001,customers!$C$2:$C$1001,,0)=0,"Not Available",(_xlfn.XLOOKUP(E38,customers!$A$2:$A$1001,customers!$C$2:$C$1001,,0)))</f>
        <v>zponting10@altervista.org</v>
      </c>
      <c r="J38" s="6" t="str">
        <f>_xlfn.XLOOKUP(E38,customers!$A$1:$A$1001,customers!$G$1:$G$1001,,0)</f>
        <v>United States</v>
      </c>
      <c r="K38" s="6" t="str">
        <f>_xlfn.XLOOKUP($E38,customers!$A$2:$A$1001,customers!$F$2:$F$1001,,0)</f>
        <v>Little Rock</v>
      </c>
      <c r="L38" s="6" t="s">
        <v>6201</v>
      </c>
      <c r="M38" s="6" t="s">
        <v>6197</v>
      </c>
      <c r="N38" s="7">
        <f>INDEX(products!$A$1:$G$49,MATCH('orders '!$F38,products!$A$1:$A$49,0),MATCH('orders '!N$1,products!$A$1:$G$1,0))</f>
        <v>0.2</v>
      </c>
      <c r="O38" s="24">
        <f>INDEX(products!$A$1:$G$49,MATCH('orders '!$F38,products!$A$1:$A$49,0),MATCH('orders '!O$1,products!$A$1:$G$1,0))</f>
        <v>4.3650000000000002</v>
      </c>
      <c r="P38" s="24">
        <f t="shared" si="2"/>
        <v>8.73</v>
      </c>
      <c r="Q38" s="8">
        <f>_xlfn.XLOOKUP($F38,products!$A$2:$A$49,products!$G$2:$G$49,,0)</f>
        <v>0.56745000000000001</v>
      </c>
      <c r="R38" s="6" t="str">
        <f>IF(_xlfn.XLOOKUP(E38,customers!A38:A1037,customers!I38:I1037,0)=0,"Not Available",(_xlfn.XLOOKUP(E38,customers!A38:A1037,customers!I38:I1037,0)))</f>
        <v>No</v>
      </c>
    </row>
    <row r="39" spans="1:18" x14ac:dyDescent="0.25">
      <c r="A39" s="9" t="s">
        <v>699</v>
      </c>
      <c r="B39" s="25">
        <v>43580</v>
      </c>
      <c r="C39" s="9" t="str">
        <f t="shared" si="0"/>
        <v>Thursday</v>
      </c>
      <c r="D39" s="9" t="str">
        <f t="shared" si="1"/>
        <v>April</v>
      </c>
      <c r="E39" s="9" t="s">
        <v>700</v>
      </c>
      <c r="F39" s="9" t="s">
        <v>6161</v>
      </c>
      <c r="G39" s="9">
        <v>3</v>
      </c>
      <c r="H39" s="9" t="str">
        <f>_xlfn.XLOOKUP(E39,customers!$A$2:$A$1001,customers!$B$2:$B$1001,,0)</f>
        <v>Silvio Strase</v>
      </c>
      <c r="I39" s="9" t="str">
        <f>IF(_xlfn.XLOOKUP(E39,customers!$A$2:$A$1001,customers!$C$2:$C$1001,,0)=0,"Not Available",(_xlfn.XLOOKUP(E39,customers!$A$2:$A$1001,customers!$C$2:$C$1001,,0)))</f>
        <v>sstrase11@booking.com</v>
      </c>
      <c r="J39" s="9" t="str">
        <f>_xlfn.XLOOKUP(E39,customers!$A$1:$A$1001,customers!$G$1:$G$1001,,0)</f>
        <v>United States</v>
      </c>
      <c r="K39" s="9" t="str">
        <f>_xlfn.XLOOKUP($E39,customers!$A$2:$A$1001,customers!$F$2:$F$1001,,0)</f>
        <v>Denver</v>
      </c>
      <c r="L39" s="9" t="s">
        <v>6201</v>
      </c>
      <c r="M39" s="9" t="s">
        <v>6200</v>
      </c>
      <c r="N39" s="10">
        <f>INDEX(products!$A$1:$G$49,MATCH('orders '!$F39,products!$A$1:$A$49,0),MATCH('orders '!N$1,products!$A$1:$G$1,0))</f>
        <v>0.5</v>
      </c>
      <c r="O39" s="26">
        <f>INDEX(products!$A$1:$G$49,MATCH('orders '!$F39,products!$A$1:$A$49,0),MATCH('orders '!O$1,products!$A$1:$G$1,0))</f>
        <v>9.51</v>
      </c>
      <c r="P39" s="26">
        <f t="shared" si="2"/>
        <v>28.53</v>
      </c>
      <c r="Q39" s="11">
        <f>_xlfn.XLOOKUP($F39,products!$A$2:$A$49,products!$G$2:$G$49,,0)</f>
        <v>1.2363</v>
      </c>
      <c r="R39" s="6" t="str">
        <f>IF(_xlfn.XLOOKUP(E39,customers!A39:A1038,customers!I39:I1038,0)=0,"Not Available",(_xlfn.XLOOKUP(E39,customers!A39:A1038,customers!I39:I1038,0)))</f>
        <v>No</v>
      </c>
    </row>
    <row r="40" spans="1:18" x14ac:dyDescent="0.25">
      <c r="A40" s="6" t="s">
        <v>705</v>
      </c>
      <c r="B40" s="23">
        <v>43946</v>
      </c>
      <c r="C40" s="6" t="str">
        <f t="shared" si="0"/>
        <v>Saturday</v>
      </c>
      <c r="D40" s="6" t="str">
        <f t="shared" si="1"/>
        <v>April</v>
      </c>
      <c r="E40" s="6" t="s">
        <v>706</v>
      </c>
      <c r="F40" s="6" t="s">
        <v>6151</v>
      </c>
      <c r="G40" s="6">
        <v>5</v>
      </c>
      <c r="H40" s="6" t="str">
        <f>_xlfn.XLOOKUP(E40,customers!$A$2:$A$1001,customers!$B$2:$B$1001,,0)</f>
        <v>Dorie de la Tremoille</v>
      </c>
      <c r="I40" s="6" t="str">
        <f>IF(_xlfn.XLOOKUP(E40,customers!$A$2:$A$1001,customers!$C$2:$C$1001,,0)=0,"Not Available",(_xlfn.XLOOKUP(E40,customers!$A$2:$A$1001,customers!$C$2:$C$1001,,0)))</f>
        <v>dde12@unesco.org</v>
      </c>
      <c r="J40" s="6" t="str">
        <f>_xlfn.XLOOKUP(E40,customers!$A$1:$A$1001,customers!$G$1:$G$1001,,0)</f>
        <v>United States</v>
      </c>
      <c r="K40" s="6" t="str">
        <f>_xlfn.XLOOKUP($E40,customers!$A$2:$A$1001,customers!$F$2:$F$1001,,0)</f>
        <v>Minneapolis</v>
      </c>
      <c r="L40" s="6" t="s">
        <v>6196</v>
      </c>
      <c r="M40" s="6" t="s">
        <v>6197</v>
      </c>
      <c r="N40" s="7">
        <f>INDEX(products!$A$1:$G$49,MATCH('orders '!$F40,products!$A$1:$A$49,0),MATCH('orders '!N$1,products!$A$1:$G$1,0))</f>
        <v>2.5</v>
      </c>
      <c r="O40" s="24">
        <f>INDEX(products!$A$1:$G$49,MATCH('orders '!$F40,products!$A$1:$A$49,0),MATCH('orders '!O$1,products!$A$1:$G$1,0))</f>
        <v>22.884999999999998</v>
      </c>
      <c r="P40" s="24">
        <f t="shared" si="2"/>
        <v>114.42499999999998</v>
      </c>
      <c r="Q40" s="8">
        <f>_xlfn.XLOOKUP($F40,products!$A$2:$A$49,products!$G$2:$G$49,,0)</f>
        <v>1.3730999999999998</v>
      </c>
      <c r="R40" s="6" t="str">
        <f>IF(_xlfn.XLOOKUP(E40,customers!A40:A1039,customers!I40:I1039,0)=0,"Not Available",(_xlfn.XLOOKUP(E40,customers!A40:A1039,customers!I40:I1039,0)))</f>
        <v>No</v>
      </c>
    </row>
    <row r="41" spans="1:18" x14ac:dyDescent="0.25">
      <c r="A41" s="9" t="s">
        <v>711</v>
      </c>
      <c r="B41" s="25">
        <v>44524</v>
      </c>
      <c r="C41" s="9" t="str">
        <f t="shared" si="0"/>
        <v>Wednesday</v>
      </c>
      <c r="D41" s="9" t="str">
        <f t="shared" si="1"/>
        <v>November</v>
      </c>
      <c r="E41" s="9" t="s">
        <v>712</v>
      </c>
      <c r="F41" s="9" t="s">
        <v>6138</v>
      </c>
      <c r="G41" s="9">
        <v>6</v>
      </c>
      <c r="H41" s="9" t="str">
        <f>_xlfn.XLOOKUP(E41,customers!$A$2:$A$1001,customers!$B$2:$B$1001,,0)</f>
        <v>Hy Zanetto</v>
      </c>
      <c r="I41" s="9" t="str">
        <f>IF(_xlfn.XLOOKUP(E41,customers!$A$2:$A$1001,customers!$C$2:$C$1001,,0)=0,"Not Available",(_xlfn.XLOOKUP(E41,customers!$A$2:$A$1001,customers!$C$2:$C$1001,,0)))</f>
        <v>Not Available</v>
      </c>
      <c r="J41" s="9" t="str">
        <f>_xlfn.XLOOKUP(E41,customers!$A$1:$A$1001,customers!$G$1:$G$1001,,0)</f>
        <v>United States</v>
      </c>
      <c r="K41" s="9" t="str">
        <f>_xlfn.XLOOKUP($E41,customers!$A$2:$A$1001,customers!$F$2:$F$1001,,0)</f>
        <v>Tucson</v>
      </c>
      <c r="L41" s="9" t="s">
        <v>6196</v>
      </c>
      <c r="M41" s="9" t="s">
        <v>6197</v>
      </c>
      <c r="N41" s="10">
        <f>INDEX(products!$A$1:$G$49,MATCH('orders '!$F41,products!$A$1:$A$49,0),MATCH('orders '!N$1,products!$A$1:$G$1,0))</f>
        <v>1</v>
      </c>
      <c r="O41" s="26">
        <f>INDEX(products!$A$1:$G$49,MATCH('orders '!$F41,products!$A$1:$A$49,0),MATCH('orders '!O$1,products!$A$1:$G$1,0))</f>
        <v>9.9499999999999993</v>
      </c>
      <c r="P41" s="26">
        <f t="shared" si="2"/>
        <v>59.699999999999996</v>
      </c>
      <c r="Q41" s="11">
        <f>_xlfn.XLOOKUP($F41,products!$A$2:$A$49,products!$G$2:$G$49,,0)</f>
        <v>0.59699999999999998</v>
      </c>
      <c r="R41" s="6" t="str">
        <f>IF(_xlfn.XLOOKUP(E41,customers!A41:A1040,customers!I41:I1040,0)=0,"Not Available",(_xlfn.XLOOKUP(E41,customers!A41:A1040,customers!I41:I1040,0)))</f>
        <v>Yes</v>
      </c>
    </row>
    <row r="42" spans="1:18" x14ac:dyDescent="0.25">
      <c r="A42" s="6" t="s">
        <v>715</v>
      </c>
      <c r="B42" s="23">
        <v>44305</v>
      </c>
      <c r="C42" s="6" t="str">
        <f t="shared" si="0"/>
        <v>Monday</v>
      </c>
      <c r="D42" s="6" t="str">
        <f t="shared" si="1"/>
        <v>April</v>
      </c>
      <c r="E42" s="6" t="s">
        <v>716</v>
      </c>
      <c r="F42" s="6" t="s">
        <v>6162</v>
      </c>
      <c r="G42" s="6">
        <v>3</v>
      </c>
      <c r="H42" s="6" t="str">
        <f>_xlfn.XLOOKUP(E42,customers!$A$2:$A$1001,customers!$B$2:$B$1001,,0)</f>
        <v>Jessica McNess</v>
      </c>
      <c r="I42" s="6" t="str">
        <f>IF(_xlfn.XLOOKUP(E42,customers!$A$2:$A$1001,customers!$C$2:$C$1001,,0)=0,"Not Available",(_xlfn.XLOOKUP(E42,customers!$A$2:$A$1001,customers!$C$2:$C$1001,,0)))</f>
        <v>Not Available</v>
      </c>
      <c r="J42" s="6" t="str">
        <f>_xlfn.XLOOKUP(E42,customers!$A$1:$A$1001,customers!$G$1:$G$1001,,0)</f>
        <v>United States</v>
      </c>
      <c r="K42" s="6" t="str">
        <f>_xlfn.XLOOKUP($E42,customers!$A$2:$A$1001,customers!$F$2:$F$1001,,0)</f>
        <v>New Orleans</v>
      </c>
      <c r="L42" s="6" t="s">
        <v>6201</v>
      </c>
      <c r="M42" s="6" t="s">
        <v>6197</v>
      </c>
      <c r="N42" s="7">
        <f>INDEX(products!$A$1:$G$49,MATCH('orders '!$F42,products!$A$1:$A$49,0),MATCH('orders '!N$1,products!$A$1:$G$1,0))</f>
        <v>1</v>
      </c>
      <c r="O42" s="24">
        <f>INDEX(products!$A$1:$G$49,MATCH('orders '!$F42,products!$A$1:$A$49,0),MATCH('orders '!O$1,products!$A$1:$G$1,0))</f>
        <v>14.55</v>
      </c>
      <c r="P42" s="24">
        <f t="shared" si="2"/>
        <v>43.650000000000006</v>
      </c>
      <c r="Q42" s="8">
        <f>_xlfn.XLOOKUP($F42,products!$A$2:$A$49,products!$G$2:$G$49,,0)</f>
        <v>1.8915000000000002</v>
      </c>
      <c r="R42" s="6" t="str">
        <f>IF(_xlfn.XLOOKUP(E42,customers!A42:A1041,customers!I42:I1041,0)=0,"Not Available",(_xlfn.XLOOKUP(E42,customers!A42:A1041,customers!I42:I1041,0)))</f>
        <v>No</v>
      </c>
    </row>
    <row r="43" spans="1:18" x14ac:dyDescent="0.25">
      <c r="A43" s="9" t="s">
        <v>720</v>
      </c>
      <c r="B43" s="25">
        <v>44749</v>
      </c>
      <c r="C43" s="9" t="str">
        <f t="shared" si="0"/>
        <v>Thursday</v>
      </c>
      <c r="D43" s="9" t="str">
        <f t="shared" si="1"/>
        <v>July</v>
      </c>
      <c r="E43" s="9" t="s">
        <v>721</v>
      </c>
      <c r="F43" s="9" t="s">
        <v>6153</v>
      </c>
      <c r="G43" s="9">
        <v>2</v>
      </c>
      <c r="H43" s="9" t="str">
        <f>_xlfn.XLOOKUP(E43,customers!$A$2:$A$1001,customers!$B$2:$B$1001,,0)</f>
        <v>Lorenzo Yeoland</v>
      </c>
      <c r="I43" s="9" t="str">
        <f>IF(_xlfn.XLOOKUP(E43,customers!$A$2:$A$1001,customers!$C$2:$C$1001,,0)=0,"Not Available",(_xlfn.XLOOKUP(E43,customers!$A$2:$A$1001,customers!$C$2:$C$1001,,0)))</f>
        <v>lyeoland15@pbs.org</v>
      </c>
      <c r="J43" s="9" t="str">
        <f>_xlfn.XLOOKUP(E43,customers!$A$1:$A$1001,customers!$G$1:$G$1001,,0)</f>
        <v>United States</v>
      </c>
      <c r="K43" s="9" t="str">
        <f>_xlfn.XLOOKUP($E43,customers!$A$2:$A$1001,customers!$F$2:$F$1001,,0)</f>
        <v>Hartford</v>
      </c>
      <c r="L43" s="9" t="s">
        <v>6198</v>
      </c>
      <c r="M43" s="9" t="s">
        <v>6202</v>
      </c>
      <c r="N43" s="10">
        <f>INDEX(products!$A$1:$G$49,MATCH('orders '!$F43,products!$A$1:$A$49,0),MATCH('orders '!N$1,products!$A$1:$G$1,0))</f>
        <v>0.2</v>
      </c>
      <c r="O43" s="26">
        <f>INDEX(products!$A$1:$G$49,MATCH('orders '!$F43,products!$A$1:$A$49,0),MATCH('orders '!O$1,products!$A$1:$G$1,0))</f>
        <v>3.645</v>
      </c>
      <c r="P43" s="26">
        <f t="shared" si="2"/>
        <v>7.29</v>
      </c>
      <c r="Q43" s="11">
        <f>_xlfn.XLOOKUP($F43,products!$A$2:$A$49,products!$G$2:$G$49,,0)</f>
        <v>0.40095000000000003</v>
      </c>
      <c r="R43" s="6" t="str">
        <f>IF(_xlfn.XLOOKUP(E43,customers!A43:A1042,customers!I43:I1042,0)=0,"Not Available",(_xlfn.XLOOKUP(E43,customers!A43:A1042,customers!I43:I1042,0)))</f>
        <v>Yes</v>
      </c>
    </row>
    <row r="44" spans="1:18" x14ac:dyDescent="0.25">
      <c r="A44" s="6" t="s">
        <v>726</v>
      </c>
      <c r="B44" s="23">
        <v>43607</v>
      </c>
      <c r="C44" s="6" t="str">
        <f t="shared" si="0"/>
        <v>Wednesday</v>
      </c>
      <c r="D44" s="6" t="str">
        <f t="shared" si="1"/>
        <v>May</v>
      </c>
      <c r="E44" s="6" t="s">
        <v>727</v>
      </c>
      <c r="F44" s="6" t="s">
        <v>6163</v>
      </c>
      <c r="G44" s="6">
        <v>3</v>
      </c>
      <c r="H44" s="6" t="str">
        <f>_xlfn.XLOOKUP(E44,customers!$A$2:$A$1001,customers!$B$2:$B$1001,,0)</f>
        <v>Abigail Tolworthy</v>
      </c>
      <c r="I44" s="6" t="str">
        <f>IF(_xlfn.XLOOKUP(E44,customers!$A$2:$A$1001,customers!$C$2:$C$1001,,0)=0,"Not Available",(_xlfn.XLOOKUP(E44,customers!$A$2:$A$1001,customers!$C$2:$C$1001,,0)))</f>
        <v>atolworthy16@toplist.cz</v>
      </c>
      <c r="J44" s="6" t="str">
        <f>_xlfn.XLOOKUP(E44,customers!$A$1:$A$1001,customers!$G$1:$G$1001,,0)</f>
        <v>United States</v>
      </c>
      <c r="K44" s="6" t="str">
        <f>_xlfn.XLOOKUP($E44,customers!$A$2:$A$1001,customers!$F$2:$F$1001,,0)</f>
        <v>Ogden</v>
      </c>
      <c r="L44" s="6" t="s">
        <v>6196</v>
      </c>
      <c r="M44" s="6" t="s">
        <v>6202</v>
      </c>
      <c r="N44" s="7">
        <f>INDEX(products!$A$1:$G$49,MATCH('orders '!$F44,products!$A$1:$A$49,0),MATCH('orders '!N$1,products!$A$1:$G$1,0))</f>
        <v>0.2</v>
      </c>
      <c r="O44" s="24">
        <f>INDEX(products!$A$1:$G$49,MATCH('orders '!$F44,products!$A$1:$A$49,0),MATCH('orders '!O$1,products!$A$1:$G$1,0))</f>
        <v>2.6849999999999996</v>
      </c>
      <c r="P44" s="24">
        <f t="shared" si="2"/>
        <v>8.0549999999999997</v>
      </c>
      <c r="Q44" s="8">
        <f>_xlfn.XLOOKUP($F44,products!$A$2:$A$49,products!$G$2:$G$49,,0)</f>
        <v>0.16109999999999997</v>
      </c>
      <c r="R44" s="6" t="str">
        <f>IF(_xlfn.XLOOKUP(E44,customers!A44:A1043,customers!I44:I1043,0)=0,"Not Available",(_xlfn.XLOOKUP(E44,customers!A44:A1043,customers!I44:I1043,0)))</f>
        <v>Yes</v>
      </c>
    </row>
    <row r="45" spans="1:18" x14ac:dyDescent="0.25">
      <c r="A45" s="9" t="s">
        <v>733</v>
      </c>
      <c r="B45" s="25">
        <v>44473</v>
      </c>
      <c r="C45" s="9" t="str">
        <f t="shared" si="0"/>
        <v>Monday</v>
      </c>
      <c r="D45" s="9" t="str">
        <f t="shared" si="1"/>
        <v>October</v>
      </c>
      <c r="E45" s="9" t="s">
        <v>734</v>
      </c>
      <c r="F45" s="9" t="s">
        <v>6164</v>
      </c>
      <c r="G45" s="9">
        <v>2</v>
      </c>
      <c r="H45" s="9" t="str">
        <f>_xlfn.XLOOKUP(E45,customers!$A$2:$A$1001,customers!$B$2:$B$1001,,0)</f>
        <v>Maurie Bartol</v>
      </c>
      <c r="I45" s="9" t="str">
        <f>IF(_xlfn.XLOOKUP(E45,customers!$A$2:$A$1001,customers!$C$2:$C$1001,,0)=0,"Not Available",(_xlfn.XLOOKUP(E45,customers!$A$2:$A$1001,customers!$C$2:$C$1001,,0)))</f>
        <v>Not Available</v>
      </c>
      <c r="J45" s="9" t="str">
        <f>_xlfn.XLOOKUP(E45,customers!$A$1:$A$1001,customers!$G$1:$G$1001,,0)</f>
        <v>United States</v>
      </c>
      <c r="K45" s="9" t="str">
        <f>_xlfn.XLOOKUP($E45,customers!$A$2:$A$1001,customers!$F$2:$F$1001,,0)</f>
        <v>Boston</v>
      </c>
      <c r="L45" s="9" t="s">
        <v>6201</v>
      </c>
      <c r="M45" s="9" t="s">
        <v>6200</v>
      </c>
      <c r="N45" s="10">
        <f>INDEX(products!$A$1:$G$49,MATCH('orders '!$F45,products!$A$1:$A$49,0),MATCH('orders '!N$1,products!$A$1:$G$1,0))</f>
        <v>2.5</v>
      </c>
      <c r="O45" s="26">
        <f>INDEX(products!$A$1:$G$49,MATCH('orders '!$F45,products!$A$1:$A$49,0),MATCH('orders '!O$1,products!$A$1:$G$1,0))</f>
        <v>36.454999999999998</v>
      </c>
      <c r="P45" s="26">
        <f t="shared" si="2"/>
        <v>72.91</v>
      </c>
      <c r="Q45" s="11">
        <f>_xlfn.XLOOKUP($F45,products!$A$2:$A$49,products!$G$2:$G$49,,0)</f>
        <v>4.7391499999999995</v>
      </c>
      <c r="R45" s="6" t="str">
        <f>IF(_xlfn.XLOOKUP(E45,customers!A45:A1044,customers!I45:I1044,0)=0,"Not Available",(_xlfn.XLOOKUP(E45,customers!A45:A1044,customers!I45:I1044,0)))</f>
        <v>No</v>
      </c>
    </row>
    <row r="46" spans="1:18" x14ac:dyDescent="0.25">
      <c r="A46" s="6" t="s">
        <v>738</v>
      </c>
      <c r="B46" s="23">
        <v>43932</v>
      </c>
      <c r="C46" s="6" t="str">
        <f t="shared" si="0"/>
        <v>Saturday</v>
      </c>
      <c r="D46" s="6" t="str">
        <f t="shared" si="1"/>
        <v>April</v>
      </c>
      <c r="E46" s="6" t="s">
        <v>739</v>
      </c>
      <c r="F46" s="6" t="s">
        <v>6139</v>
      </c>
      <c r="G46" s="6">
        <v>2</v>
      </c>
      <c r="H46" s="6" t="str">
        <f>_xlfn.XLOOKUP(E46,customers!$A$2:$A$1001,customers!$B$2:$B$1001,,0)</f>
        <v>Olag Baudassi</v>
      </c>
      <c r="I46" s="6" t="str">
        <f>IF(_xlfn.XLOOKUP(E46,customers!$A$2:$A$1001,customers!$C$2:$C$1001,,0)=0,"Not Available",(_xlfn.XLOOKUP(E46,customers!$A$2:$A$1001,customers!$C$2:$C$1001,,0)))</f>
        <v>obaudassi18@seesaa.net</v>
      </c>
      <c r="J46" s="6" t="str">
        <f>_xlfn.XLOOKUP(E46,customers!$A$1:$A$1001,customers!$G$1:$G$1001,,0)</f>
        <v>United States</v>
      </c>
      <c r="K46" s="6" t="str">
        <f>_xlfn.XLOOKUP($E46,customers!$A$2:$A$1001,customers!$F$2:$F$1001,,0)</f>
        <v>Rochester</v>
      </c>
      <c r="L46" s="6" t="s">
        <v>6198</v>
      </c>
      <c r="M46" s="6" t="s">
        <v>6197</v>
      </c>
      <c r="N46" s="7">
        <f>INDEX(products!$A$1:$G$49,MATCH('orders '!$F46,products!$A$1:$A$49,0),MATCH('orders '!N$1,products!$A$1:$G$1,0))</f>
        <v>0.5</v>
      </c>
      <c r="O46" s="24">
        <f>INDEX(products!$A$1:$G$49,MATCH('orders '!$F46,products!$A$1:$A$49,0),MATCH('orders '!O$1,products!$A$1:$G$1,0))</f>
        <v>8.25</v>
      </c>
      <c r="P46" s="24">
        <f t="shared" si="2"/>
        <v>16.5</v>
      </c>
      <c r="Q46" s="8">
        <f>_xlfn.XLOOKUP($F46,products!$A$2:$A$49,products!$G$2:$G$49,,0)</f>
        <v>0.90749999999999997</v>
      </c>
      <c r="R46" s="6" t="str">
        <f>IF(_xlfn.XLOOKUP(E46,customers!A46:A1045,customers!I46:I1045,0)=0,"Not Available",(_xlfn.XLOOKUP(E46,customers!A46:A1045,customers!I46:I1045,0)))</f>
        <v>Yes</v>
      </c>
    </row>
    <row r="47" spans="1:18" x14ac:dyDescent="0.25">
      <c r="A47" s="9" t="s">
        <v>744</v>
      </c>
      <c r="B47" s="25">
        <v>44592</v>
      </c>
      <c r="C47" s="9" t="str">
        <f t="shared" si="0"/>
        <v>Monday</v>
      </c>
      <c r="D47" s="9" t="str">
        <f t="shared" si="1"/>
        <v>January</v>
      </c>
      <c r="E47" s="9" t="s">
        <v>745</v>
      </c>
      <c r="F47" s="9" t="s">
        <v>6165</v>
      </c>
      <c r="G47" s="9">
        <v>6</v>
      </c>
      <c r="H47" s="9" t="str">
        <f>_xlfn.XLOOKUP(E47,customers!$A$2:$A$1001,customers!$B$2:$B$1001,,0)</f>
        <v>Petey Kingsbury</v>
      </c>
      <c r="I47" s="9" t="str">
        <f>IF(_xlfn.XLOOKUP(E47,customers!$A$2:$A$1001,customers!$C$2:$C$1001,,0)=0,"Not Available",(_xlfn.XLOOKUP(E47,customers!$A$2:$A$1001,customers!$C$2:$C$1001,,0)))</f>
        <v>pkingsbury19@comcast.net</v>
      </c>
      <c r="J47" s="9" t="str">
        <f>_xlfn.XLOOKUP(E47,customers!$A$1:$A$1001,customers!$G$1:$G$1001,,0)</f>
        <v>United States</v>
      </c>
      <c r="K47" s="9" t="str">
        <f>_xlfn.XLOOKUP($E47,customers!$A$2:$A$1001,customers!$F$2:$F$1001,,0)</f>
        <v>Bronx</v>
      </c>
      <c r="L47" s="9" t="s">
        <v>6201</v>
      </c>
      <c r="M47" s="9" t="s">
        <v>6202</v>
      </c>
      <c r="N47" s="10">
        <f>INDEX(products!$A$1:$G$49,MATCH('orders '!$F47,products!$A$1:$A$49,0),MATCH('orders '!N$1,products!$A$1:$G$1,0))</f>
        <v>2.5</v>
      </c>
      <c r="O47" s="26">
        <f>INDEX(products!$A$1:$G$49,MATCH('orders '!$F47,products!$A$1:$A$49,0),MATCH('orders '!O$1,products!$A$1:$G$1,0))</f>
        <v>29.784999999999997</v>
      </c>
      <c r="P47" s="26">
        <f t="shared" si="2"/>
        <v>178.70999999999998</v>
      </c>
      <c r="Q47" s="11">
        <f>_xlfn.XLOOKUP($F47,products!$A$2:$A$49,products!$G$2:$G$49,,0)</f>
        <v>3.8720499999999998</v>
      </c>
      <c r="R47" s="6" t="str">
        <f>IF(_xlfn.XLOOKUP(E47,customers!A47:A1046,customers!I47:I1046,0)=0,"Not Available",(_xlfn.XLOOKUP(E47,customers!A47:A1046,customers!I47:I1046,0)))</f>
        <v>No</v>
      </c>
    </row>
    <row r="48" spans="1:18" x14ac:dyDescent="0.25">
      <c r="A48" s="6" t="s">
        <v>750</v>
      </c>
      <c r="B48" s="23">
        <v>43776</v>
      </c>
      <c r="C48" s="6" t="str">
        <f t="shared" si="0"/>
        <v>Thursday</v>
      </c>
      <c r="D48" s="6" t="str">
        <f t="shared" si="1"/>
        <v>November</v>
      </c>
      <c r="E48" s="6" t="s">
        <v>751</v>
      </c>
      <c r="F48" s="6" t="s">
        <v>6166</v>
      </c>
      <c r="G48" s="6">
        <v>2</v>
      </c>
      <c r="H48" s="6" t="str">
        <f>_xlfn.XLOOKUP(E48,customers!$A$2:$A$1001,customers!$B$2:$B$1001,,0)</f>
        <v>Donna Baskeyfied</v>
      </c>
      <c r="I48" s="6" t="str">
        <f>IF(_xlfn.XLOOKUP(E48,customers!$A$2:$A$1001,customers!$C$2:$C$1001,,0)=0,"Not Available",(_xlfn.XLOOKUP(E48,customers!$A$2:$A$1001,customers!$C$2:$C$1001,,0)))</f>
        <v>Not Available</v>
      </c>
      <c r="J48" s="6" t="str">
        <f>_xlfn.XLOOKUP(E48,customers!$A$1:$A$1001,customers!$G$1:$G$1001,,0)</f>
        <v>United States</v>
      </c>
      <c r="K48" s="6" t="str">
        <f>_xlfn.XLOOKUP($E48,customers!$A$2:$A$1001,customers!$F$2:$F$1001,,0)</f>
        <v>Birmingham</v>
      </c>
      <c r="L48" s="6" t="s">
        <v>6198</v>
      </c>
      <c r="M48" s="6" t="s">
        <v>6197</v>
      </c>
      <c r="N48" s="7">
        <f>INDEX(products!$A$1:$G$49,MATCH('orders '!$F48,products!$A$1:$A$49,0),MATCH('orders '!N$1,products!$A$1:$G$1,0))</f>
        <v>2.5</v>
      </c>
      <c r="O48" s="24">
        <f>INDEX(products!$A$1:$G$49,MATCH('orders '!$F48,products!$A$1:$A$49,0),MATCH('orders '!O$1,products!$A$1:$G$1,0))</f>
        <v>31.624999999999996</v>
      </c>
      <c r="P48" s="24">
        <f t="shared" si="2"/>
        <v>63.249999999999993</v>
      </c>
      <c r="Q48" s="8">
        <f>_xlfn.XLOOKUP($F48,products!$A$2:$A$49,products!$G$2:$G$49,,0)</f>
        <v>3.4787499999999998</v>
      </c>
      <c r="R48" s="6" t="str">
        <f>IF(_xlfn.XLOOKUP(E48,customers!A48:A1047,customers!I48:I1047,0)=0,"Not Available",(_xlfn.XLOOKUP(E48,customers!A48:A1047,customers!I48:I1047,0)))</f>
        <v>Yes</v>
      </c>
    </row>
    <row r="49" spans="1:18" x14ac:dyDescent="0.25">
      <c r="A49" s="9" t="s">
        <v>755</v>
      </c>
      <c r="B49" s="25">
        <v>43644</v>
      </c>
      <c r="C49" s="9" t="str">
        <f t="shared" si="0"/>
        <v>Friday</v>
      </c>
      <c r="D49" s="9" t="str">
        <f t="shared" si="1"/>
        <v>June</v>
      </c>
      <c r="E49" s="9" t="s">
        <v>756</v>
      </c>
      <c r="F49" s="9" t="s">
        <v>6167</v>
      </c>
      <c r="G49" s="9">
        <v>2</v>
      </c>
      <c r="H49" s="9" t="str">
        <f>_xlfn.XLOOKUP(E49,customers!$A$2:$A$1001,customers!$B$2:$B$1001,,0)</f>
        <v>Arda Curley</v>
      </c>
      <c r="I49" s="9" t="str">
        <f>IF(_xlfn.XLOOKUP(E49,customers!$A$2:$A$1001,customers!$C$2:$C$1001,,0)=0,"Not Available",(_xlfn.XLOOKUP(E49,customers!$A$2:$A$1001,customers!$C$2:$C$1001,,0)))</f>
        <v>acurley1b@hao123.com</v>
      </c>
      <c r="J49" s="9" t="str">
        <f>_xlfn.XLOOKUP(E49,customers!$A$1:$A$1001,customers!$G$1:$G$1001,,0)</f>
        <v>United States</v>
      </c>
      <c r="K49" s="9" t="str">
        <f>_xlfn.XLOOKUP($E49,customers!$A$2:$A$1001,customers!$F$2:$F$1001,,0)</f>
        <v>San Bernardino</v>
      </c>
      <c r="L49" s="9" t="s">
        <v>6199</v>
      </c>
      <c r="M49" s="9" t="s">
        <v>6200</v>
      </c>
      <c r="N49" s="10">
        <f>INDEX(products!$A$1:$G$49,MATCH('orders '!$F49,products!$A$1:$A$49,0),MATCH('orders '!N$1,products!$A$1:$G$1,0))</f>
        <v>0.2</v>
      </c>
      <c r="O49" s="26">
        <f>INDEX(products!$A$1:$G$49,MATCH('orders '!$F49,products!$A$1:$A$49,0),MATCH('orders '!O$1,products!$A$1:$G$1,0))</f>
        <v>3.8849999999999998</v>
      </c>
      <c r="P49" s="26">
        <f t="shared" si="2"/>
        <v>7.77</v>
      </c>
      <c r="Q49" s="11">
        <f>_xlfn.XLOOKUP($F49,products!$A$2:$A$49,products!$G$2:$G$49,,0)</f>
        <v>0.34964999999999996</v>
      </c>
      <c r="R49" s="6" t="str">
        <f>IF(_xlfn.XLOOKUP(E49,customers!A49:A1048,customers!I49:I1048,0)=0,"Not Available",(_xlfn.XLOOKUP(E49,customers!A49:A1048,customers!I49:I1048,0)))</f>
        <v>Yes</v>
      </c>
    </row>
    <row r="50" spans="1:18" x14ac:dyDescent="0.25">
      <c r="A50" s="6" t="s">
        <v>761</v>
      </c>
      <c r="B50" s="23">
        <v>44085</v>
      </c>
      <c r="C50" s="6" t="str">
        <f t="shared" si="0"/>
        <v>Friday</v>
      </c>
      <c r="D50" s="6" t="str">
        <f t="shared" si="1"/>
        <v>September</v>
      </c>
      <c r="E50" s="6" t="s">
        <v>762</v>
      </c>
      <c r="F50" s="6" t="s">
        <v>6168</v>
      </c>
      <c r="G50" s="6">
        <v>4</v>
      </c>
      <c r="H50" s="6" t="str">
        <f>_xlfn.XLOOKUP(E50,customers!$A$2:$A$1001,customers!$B$2:$B$1001,,0)</f>
        <v>Raynor McGilvary</v>
      </c>
      <c r="I50" s="6" t="str">
        <f>IF(_xlfn.XLOOKUP(E50,customers!$A$2:$A$1001,customers!$C$2:$C$1001,,0)=0,"Not Available",(_xlfn.XLOOKUP(E50,customers!$A$2:$A$1001,customers!$C$2:$C$1001,,0)))</f>
        <v>rmcgilvary1c@tamu.edu</v>
      </c>
      <c r="J50" s="6" t="str">
        <f>_xlfn.XLOOKUP(E50,customers!$A$1:$A$1001,customers!$G$1:$G$1001,,0)</f>
        <v>United States</v>
      </c>
      <c r="K50" s="6" t="str">
        <f>_xlfn.XLOOKUP($E50,customers!$A$2:$A$1001,customers!$F$2:$F$1001,,0)</f>
        <v>Norfolk</v>
      </c>
      <c r="L50" s="6" t="s">
        <v>6199</v>
      </c>
      <c r="M50" s="6" t="s">
        <v>6202</v>
      </c>
      <c r="N50" s="7">
        <f>INDEX(products!$A$1:$G$49,MATCH('orders '!$F50,products!$A$1:$A$49,0),MATCH('orders '!N$1,products!$A$1:$G$1,0))</f>
        <v>2.5</v>
      </c>
      <c r="O50" s="24">
        <f>INDEX(products!$A$1:$G$49,MATCH('orders '!$F50,products!$A$1:$A$49,0),MATCH('orders '!O$1,products!$A$1:$G$1,0))</f>
        <v>22.884999999999998</v>
      </c>
      <c r="P50" s="24">
        <f t="shared" si="2"/>
        <v>91.539999999999992</v>
      </c>
      <c r="Q50" s="8">
        <f>_xlfn.XLOOKUP($F50,products!$A$2:$A$49,products!$G$2:$G$49,,0)</f>
        <v>2.0596499999999995</v>
      </c>
      <c r="R50" s="6" t="str">
        <f>IF(_xlfn.XLOOKUP(E50,customers!A50:A1049,customers!I50:I1049,0)=0,"Not Available",(_xlfn.XLOOKUP(E50,customers!A50:A1049,customers!I50:I1049,0)))</f>
        <v>No</v>
      </c>
    </row>
    <row r="51" spans="1:18" x14ac:dyDescent="0.25">
      <c r="A51" s="9" t="s">
        <v>766</v>
      </c>
      <c r="B51" s="25">
        <v>44790</v>
      </c>
      <c r="C51" s="9" t="str">
        <f t="shared" si="0"/>
        <v>Wednesday</v>
      </c>
      <c r="D51" s="9" t="str">
        <f t="shared" si="1"/>
        <v>August</v>
      </c>
      <c r="E51" s="9" t="s">
        <v>767</v>
      </c>
      <c r="F51" s="9" t="s">
        <v>6140</v>
      </c>
      <c r="G51" s="9">
        <v>3</v>
      </c>
      <c r="H51" s="9" t="str">
        <f>_xlfn.XLOOKUP(E51,customers!$A$2:$A$1001,customers!$B$2:$B$1001,,0)</f>
        <v>Isis Pikett</v>
      </c>
      <c r="I51" s="9" t="str">
        <f>IF(_xlfn.XLOOKUP(E51,customers!$A$2:$A$1001,customers!$C$2:$C$1001,,0)=0,"Not Available",(_xlfn.XLOOKUP(E51,customers!$A$2:$A$1001,customers!$C$2:$C$1001,,0)))</f>
        <v>ipikett1d@xinhuanet.com</v>
      </c>
      <c r="J51" s="9" t="str">
        <f>_xlfn.XLOOKUP(E51,customers!$A$1:$A$1001,customers!$G$1:$G$1001,,0)</f>
        <v>United States</v>
      </c>
      <c r="K51" s="9" t="str">
        <f>_xlfn.XLOOKUP($E51,customers!$A$2:$A$1001,customers!$F$2:$F$1001,,0)</f>
        <v>Washington</v>
      </c>
      <c r="L51" s="9" t="s">
        <v>6199</v>
      </c>
      <c r="M51" s="9" t="s">
        <v>6200</v>
      </c>
      <c r="N51" s="10">
        <f>INDEX(products!$A$1:$G$49,MATCH('orders '!$F51,products!$A$1:$A$49,0),MATCH('orders '!N$1,products!$A$1:$G$1,0))</f>
        <v>1</v>
      </c>
      <c r="O51" s="26">
        <f>INDEX(products!$A$1:$G$49,MATCH('orders '!$F51,products!$A$1:$A$49,0),MATCH('orders '!O$1,products!$A$1:$G$1,0))</f>
        <v>12.95</v>
      </c>
      <c r="P51" s="26">
        <f t="shared" si="2"/>
        <v>38.849999999999994</v>
      </c>
      <c r="Q51" s="11">
        <f>_xlfn.XLOOKUP($F51,products!$A$2:$A$49,products!$G$2:$G$49,,0)</f>
        <v>1.1655</v>
      </c>
      <c r="R51" s="6" t="str">
        <f>IF(_xlfn.XLOOKUP(E51,customers!A51:A1050,customers!I51:I1050,0)=0,"Not Available",(_xlfn.XLOOKUP(E51,customers!A51:A1050,customers!I51:I1050,0)))</f>
        <v>No</v>
      </c>
    </row>
    <row r="52" spans="1:18" x14ac:dyDescent="0.25">
      <c r="A52" s="6" t="s">
        <v>772</v>
      </c>
      <c r="B52" s="23">
        <v>44792</v>
      </c>
      <c r="C52" s="6" t="str">
        <f t="shared" si="0"/>
        <v>Friday</v>
      </c>
      <c r="D52" s="6" t="str">
        <f t="shared" si="1"/>
        <v>August</v>
      </c>
      <c r="E52" s="6" t="s">
        <v>773</v>
      </c>
      <c r="F52" s="6" t="s">
        <v>6169</v>
      </c>
      <c r="G52" s="6">
        <v>2</v>
      </c>
      <c r="H52" s="6" t="str">
        <f>_xlfn.XLOOKUP(E52,customers!$A$2:$A$1001,customers!$B$2:$B$1001,,0)</f>
        <v>Inger Bouldon</v>
      </c>
      <c r="I52" s="6" t="str">
        <f>IF(_xlfn.XLOOKUP(E52,customers!$A$2:$A$1001,customers!$C$2:$C$1001,,0)=0,"Not Available",(_xlfn.XLOOKUP(E52,customers!$A$2:$A$1001,customers!$C$2:$C$1001,,0)))</f>
        <v>ibouldon1e@gizmodo.com</v>
      </c>
      <c r="J52" s="6" t="str">
        <f>_xlfn.XLOOKUP(E52,customers!$A$1:$A$1001,customers!$G$1:$G$1001,,0)</f>
        <v>United States</v>
      </c>
      <c r="K52" s="6" t="str">
        <f>_xlfn.XLOOKUP($E52,customers!$A$2:$A$1001,customers!$F$2:$F$1001,,0)</f>
        <v>Fort Lauderdale</v>
      </c>
      <c r="L52" s="6" t="s">
        <v>6201</v>
      </c>
      <c r="M52" s="6" t="s">
        <v>6202</v>
      </c>
      <c r="N52" s="7">
        <f>INDEX(products!$A$1:$G$49,MATCH('orders '!$F52,products!$A$1:$A$49,0),MATCH('orders '!N$1,products!$A$1:$G$1,0))</f>
        <v>0.5</v>
      </c>
      <c r="O52" s="24">
        <f>INDEX(products!$A$1:$G$49,MATCH('orders '!$F52,products!$A$1:$A$49,0),MATCH('orders '!O$1,products!$A$1:$G$1,0))</f>
        <v>7.77</v>
      </c>
      <c r="P52" s="24">
        <f t="shared" si="2"/>
        <v>15.54</v>
      </c>
      <c r="Q52" s="8">
        <f>_xlfn.XLOOKUP($F52,products!$A$2:$A$49,products!$G$2:$G$49,,0)</f>
        <v>1.0101</v>
      </c>
      <c r="R52" s="6" t="str">
        <f>IF(_xlfn.XLOOKUP(E52,customers!A52:A1051,customers!I52:I1051,0)=0,"Not Available",(_xlfn.XLOOKUP(E52,customers!A52:A1051,customers!I52:I1051,0)))</f>
        <v>No</v>
      </c>
    </row>
    <row r="53" spans="1:18" x14ac:dyDescent="0.25">
      <c r="A53" s="9" t="s">
        <v>778</v>
      </c>
      <c r="B53" s="25">
        <v>43600</v>
      </c>
      <c r="C53" s="9" t="str">
        <f t="shared" si="0"/>
        <v>Wednesday</v>
      </c>
      <c r="D53" s="9" t="str">
        <f t="shared" si="1"/>
        <v>May</v>
      </c>
      <c r="E53" s="9" t="s">
        <v>779</v>
      </c>
      <c r="F53" s="9" t="s">
        <v>6164</v>
      </c>
      <c r="G53" s="9">
        <v>4</v>
      </c>
      <c r="H53" s="9" t="str">
        <f>_xlfn.XLOOKUP(E53,customers!$A$2:$A$1001,customers!$B$2:$B$1001,,0)</f>
        <v>Karry Flanders</v>
      </c>
      <c r="I53" s="9" t="str">
        <f>IF(_xlfn.XLOOKUP(E53,customers!$A$2:$A$1001,customers!$C$2:$C$1001,,0)=0,"Not Available",(_xlfn.XLOOKUP(E53,customers!$A$2:$A$1001,customers!$C$2:$C$1001,,0)))</f>
        <v>kflanders1f@over-blog.com</v>
      </c>
      <c r="J53" s="9" t="str">
        <f>_xlfn.XLOOKUP(E53,customers!$A$1:$A$1001,customers!$G$1:$G$1001,,0)</f>
        <v>Ireland</v>
      </c>
      <c r="K53" s="9" t="str">
        <f>_xlfn.XLOOKUP($E53,customers!$A$2:$A$1001,customers!$F$2:$F$1001,,0)</f>
        <v>Crumlin</v>
      </c>
      <c r="L53" s="9" t="s">
        <v>6201</v>
      </c>
      <c r="M53" s="9" t="s">
        <v>6200</v>
      </c>
      <c r="N53" s="10">
        <f>INDEX(products!$A$1:$G$49,MATCH('orders '!$F53,products!$A$1:$A$49,0),MATCH('orders '!N$1,products!$A$1:$G$1,0))</f>
        <v>2.5</v>
      </c>
      <c r="O53" s="26">
        <f>INDEX(products!$A$1:$G$49,MATCH('orders '!$F53,products!$A$1:$A$49,0),MATCH('orders '!O$1,products!$A$1:$G$1,0))</f>
        <v>36.454999999999998</v>
      </c>
      <c r="P53" s="26">
        <f t="shared" si="2"/>
        <v>145.82</v>
      </c>
      <c r="Q53" s="11">
        <f>_xlfn.XLOOKUP($F53,products!$A$2:$A$49,products!$G$2:$G$49,,0)</f>
        <v>4.7391499999999995</v>
      </c>
      <c r="R53" s="6" t="str">
        <f>IF(_xlfn.XLOOKUP(E53,customers!A53:A1052,customers!I53:I1052,0)=0,"Not Available",(_xlfn.XLOOKUP(E53,customers!A53:A1052,customers!I53:I1052,0)))</f>
        <v>Yes</v>
      </c>
    </row>
    <row r="54" spans="1:18" x14ac:dyDescent="0.25">
      <c r="A54" s="6" t="s">
        <v>784</v>
      </c>
      <c r="B54" s="23">
        <v>43719</v>
      </c>
      <c r="C54" s="6" t="str">
        <f t="shared" si="0"/>
        <v>Wednesday</v>
      </c>
      <c r="D54" s="6" t="str">
        <f t="shared" si="1"/>
        <v>September</v>
      </c>
      <c r="E54" s="6" t="s">
        <v>785</v>
      </c>
      <c r="F54" s="6" t="s">
        <v>6146</v>
      </c>
      <c r="G54" s="6">
        <v>5</v>
      </c>
      <c r="H54" s="6" t="str">
        <f>_xlfn.XLOOKUP(E54,customers!$A$2:$A$1001,customers!$B$2:$B$1001,,0)</f>
        <v>Hartley Mattioli</v>
      </c>
      <c r="I54" s="6" t="str">
        <f>IF(_xlfn.XLOOKUP(E54,customers!$A$2:$A$1001,customers!$C$2:$C$1001,,0)=0,"Not Available",(_xlfn.XLOOKUP(E54,customers!$A$2:$A$1001,customers!$C$2:$C$1001,,0)))</f>
        <v>hmattioli1g@webmd.com</v>
      </c>
      <c r="J54" s="6" t="str">
        <f>_xlfn.XLOOKUP(E54,customers!$A$1:$A$1001,customers!$G$1:$G$1001,,0)</f>
        <v>United Kingdom</v>
      </c>
      <c r="K54" s="6" t="str">
        <f>_xlfn.XLOOKUP($E54,customers!$A$2:$A$1001,customers!$F$2:$F$1001,,0)</f>
        <v>Kinloch</v>
      </c>
      <c r="L54" s="6" t="s">
        <v>6196</v>
      </c>
      <c r="M54" s="6" t="s">
        <v>6197</v>
      </c>
      <c r="N54" s="7">
        <f>INDEX(products!$A$1:$G$49,MATCH('orders '!$F54,products!$A$1:$A$49,0),MATCH('orders '!N$1,products!$A$1:$G$1,0))</f>
        <v>0.5</v>
      </c>
      <c r="O54" s="24">
        <f>INDEX(products!$A$1:$G$49,MATCH('orders '!$F54,products!$A$1:$A$49,0),MATCH('orders '!O$1,products!$A$1:$G$1,0))</f>
        <v>5.97</v>
      </c>
      <c r="P54" s="24">
        <f t="shared" si="2"/>
        <v>29.849999999999998</v>
      </c>
      <c r="Q54" s="8">
        <f>_xlfn.XLOOKUP($F54,products!$A$2:$A$49,products!$G$2:$G$49,,0)</f>
        <v>0.35819999999999996</v>
      </c>
      <c r="R54" s="6" t="str">
        <f>IF(_xlfn.XLOOKUP(E54,customers!A54:A1053,customers!I54:I1053,0)=0,"Not Available",(_xlfn.XLOOKUP(E54,customers!A54:A1053,customers!I54:I1053,0)))</f>
        <v>No</v>
      </c>
    </row>
    <row r="55" spans="1:18" x14ac:dyDescent="0.25">
      <c r="A55" s="9" t="s">
        <v>784</v>
      </c>
      <c r="B55" s="25">
        <v>43719</v>
      </c>
      <c r="C55" s="9" t="str">
        <f t="shared" si="0"/>
        <v>Wednesday</v>
      </c>
      <c r="D55" s="9" t="str">
        <f t="shared" si="1"/>
        <v>September</v>
      </c>
      <c r="E55" s="9" t="s">
        <v>785</v>
      </c>
      <c r="F55" s="9" t="s">
        <v>6164</v>
      </c>
      <c r="G55" s="9">
        <v>2</v>
      </c>
      <c r="H55" s="9" t="str">
        <f>_xlfn.XLOOKUP(E55,customers!$A$2:$A$1001,customers!$B$2:$B$1001,,0)</f>
        <v>Hartley Mattioli</v>
      </c>
      <c r="I55" s="9" t="str">
        <f>IF(_xlfn.XLOOKUP(E55,customers!$A$2:$A$1001,customers!$C$2:$C$1001,,0)=0,"Not Available",(_xlfn.XLOOKUP(E55,customers!$A$2:$A$1001,customers!$C$2:$C$1001,,0)))</f>
        <v>hmattioli1g@webmd.com</v>
      </c>
      <c r="J55" s="9" t="str">
        <f>_xlfn.XLOOKUP(E55,customers!$A$1:$A$1001,customers!$G$1:$G$1001,,0)</f>
        <v>United Kingdom</v>
      </c>
      <c r="K55" s="9" t="str">
        <f>_xlfn.XLOOKUP($E55,customers!$A$2:$A$1001,customers!$F$2:$F$1001,,0)</f>
        <v>Kinloch</v>
      </c>
      <c r="L55" s="9" t="s">
        <v>6201</v>
      </c>
      <c r="M55" s="9" t="s">
        <v>6200</v>
      </c>
      <c r="N55" s="10">
        <f>INDEX(products!$A$1:$G$49,MATCH('orders '!$F55,products!$A$1:$A$49,0),MATCH('orders '!N$1,products!$A$1:$G$1,0))</f>
        <v>2.5</v>
      </c>
      <c r="O55" s="26">
        <f>INDEX(products!$A$1:$G$49,MATCH('orders '!$F55,products!$A$1:$A$49,0),MATCH('orders '!O$1,products!$A$1:$G$1,0))</f>
        <v>36.454999999999998</v>
      </c>
      <c r="P55" s="26">
        <f t="shared" si="2"/>
        <v>72.91</v>
      </c>
      <c r="Q55" s="11">
        <f>_xlfn.XLOOKUP($F55,products!$A$2:$A$49,products!$G$2:$G$49,,0)</f>
        <v>4.7391499999999995</v>
      </c>
      <c r="R55" s="6" t="str">
        <f>IF(_xlfn.XLOOKUP(E55,customers!A55:A1054,customers!I55:I1054,0)=0,"Not Available",(_xlfn.XLOOKUP(E55,customers!A55:A1054,customers!I55:I1054,0)))</f>
        <v>Not Available</v>
      </c>
    </row>
    <row r="56" spans="1:18" x14ac:dyDescent="0.25">
      <c r="A56" s="6" t="s">
        <v>794</v>
      </c>
      <c r="B56" s="23">
        <v>44271</v>
      </c>
      <c r="C56" s="6" t="str">
        <f t="shared" si="0"/>
        <v>Tuesday</v>
      </c>
      <c r="D56" s="6" t="str">
        <f t="shared" si="1"/>
        <v>March</v>
      </c>
      <c r="E56" s="6" t="s">
        <v>795</v>
      </c>
      <c r="F56" s="6" t="s">
        <v>6162</v>
      </c>
      <c r="G56" s="6">
        <v>5</v>
      </c>
      <c r="H56" s="6" t="str">
        <f>_xlfn.XLOOKUP(E56,customers!$A$2:$A$1001,customers!$B$2:$B$1001,,0)</f>
        <v>Archambault Gillard</v>
      </c>
      <c r="I56" s="6" t="str">
        <f>IF(_xlfn.XLOOKUP(E56,customers!$A$2:$A$1001,customers!$C$2:$C$1001,,0)=0,"Not Available",(_xlfn.XLOOKUP(E56,customers!$A$2:$A$1001,customers!$C$2:$C$1001,,0)))</f>
        <v>agillard1i@issuu.com</v>
      </c>
      <c r="J56" s="6" t="str">
        <f>_xlfn.XLOOKUP(E56,customers!$A$1:$A$1001,customers!$G$1:$G$1001,,0)</f>
        <v>United States</v>
      </c>
      <c r="K56" s="6" t="str">
        <f>_xlfn.XLOOKUP($E56,customers!$A$2:$A$1001,customers!$F$2:$F$1001,,0)</f>
        <v>Toledo</v>
      </c>
      <c r="L56" s="6" t="s">
        <v>6201</v>
      </c>
      <c r="M56" s="6" t="s">
        <v>6197</v>
      </c>
      <c r="N56" s="7">
        <f>INDEX(products!$A$1:$G$49,MATCH('orders '!$F56,products!$A$1:$A$49,0),MATCH('orders '!N$1,products!$A$1:$G$1,0))</f>
        <v>1</v>
      </c>
      <c r="O56" s="24">
        <f>INDEX(products!$A$1:$G$49,MATCH('orders '!$F56,products!$A$1:$A$49,0),MATCH('orders '!O$1,products!$A$1:$G$1,0))</f>
        <v>14.55</v>
      </c>
      <c r="P56" s="24">
        <f t="shared" si="2"/>
        <v>72.75</v>
      </c>
      <c r="Q56" s="8">
        <f>_xlfn.XLOOKUP($F56,products!$A$2:$A$49,products!$G$2:$G$49,,0)</f>
        <v>1.8915000000000002</v>
      </c>
      <c r="R56" s="6" t="str">
        <f>IF(_xlfn.XLOOKUP(E56,customers!A56:A1055,customers!I56:I1055,0)=0,"Not Available",(_xlfn.XLOOKUP(E56,customers!A56:A1055,customers!I56:I1055,0)))</f>
        <v>No</v>
      </c>
    </row>
    <row r="57" spans="1:18" x14ac:dyDescent="0.25">
      <c r="A57" s="9" t="s">
        <v>800</v>
      </c>
      <c r="B57" s="25">
        <v>44168</v>
      </c>
      <c r="C57" s="9" t="str">
        <f t="shared" si="0"/>
        <v>Thursday</v>
      </c>
      <c r="D57" s="9" t="str">
        <f t="shared" si="1"/>
        <v>December</v>
      </c>
      <c r="E57" s="9" t="s">
        <v>801</v>
      </c>
      <c r="F57" s="9" t="s">
        <v>6170</v>
      </c>
      <c r="G57" s="9">
        <v>3</v>
      </c>
      <c r="H57" s="9" t="str">
        <f>_xlfn.XLOOKUP(E57,customers!$A$2:$A$1001,customers!$B$2:$B$1001,,0)</f>
        <v>Salomo Cushworth</v>
      </c>
      <c r="I57" s="9" t="str">
        <f>IF(_xlfn.XLOOKUP(E57,customers!$A$2:$A$1001,customers!$C$2:$C$1001,,0)=0,"Not Available",(_xlfn.XLOOKUP(E57,customers!$A$2:$A$1001,customers!$C$2:$C$1001,,0)))</f>
        <v>Not Available</v>
      </c>
      <c r="J57" s="9" t="str">
        <f>_xlfn.XLOOKUP(E57,customers!$A$1:$A$1001,customers!$G$1:$G$1001,,0)</f>
        <v>United States</v>
      </c>
      <c r="K57" s="9" t="str">
        <f>_xlfn.XLOOKUP($E57,customers!$A$2:$A$1001,customers!$F$2:$F$1001,,0)</f>
        <v>Trenton</v>
      </c>
      <c r="L57" s="9" t="s">
        <v>6201</v>
      </c>
      <c r="M57" s="9" t="s">
        <v>6200</v>
      </c>
      <c r="N57" s="10">
        <f>INDEX(products!$A$1:$G$49,MATCH('orders '!$F57,products!$A$1:$A$49,0),MATCH('orders '!N$1,products!$A$1:$G$1,0))</f>
        <v>1</v>
      </c>
      <c r="O57" s="26">
        <f>INDEX(products!$A$1:$G$49,MATCH('orders '!$F57,products!$A$1:$A$49,0),MATCH('orders '!O$1,products!$A$1:$G$1,0))</f>
        <v>15.85</v>
      </c>
      <c r="P57" s="26">
        <f t="shared" si="2"/>
        <v>47.55</v>
      </c>
      <c r="Q57" s="11">
        <f>_xlfn.XLOOKUP($F57,products!$A$2:$A$49,products!$G$2:$G$49,,0)</f>
        <v>2.0605000000000002</v>
      </c>
      <c r="R57" s="6" t="str">
        <f>IF(_xlfn.XLOOKUP(E57,customers!A57:A1056,customers!I57:I1056,0)=0,"Not Available",(_xlfn.XLOOKUP(E57,customers!A57:A1056,customers!I57:I1056,0)))</f>
        <v>No</v>
      </c>
    </row>
    <row r="58" spans="1:18" x14ac:dyDescent="0.25">
      <c r="A58" s="6" t="s">
        <v>805</v>
      </c>
      <c r="B58" s="23">
        <v>43857</v>
      </c>
      <c r="C58" s="6" t="str">
        <f t="shared" si="0"/>
        <v>Monday</v>
      </c>
      <c r="D58" s="6" t="str">
        <f t="shared" si="1"/>
        <v>January</v>
      </c>
      <c r="E58" s="6" t="s">
        <v>806</v>
      </c>
      <c r="F58" s="6" t="s">
        <v>6153</v>
      </c>
      <c r="G58" s="6">
        <v>3</v>
      </c>
      <c r="H58" s="6" t="str">
        <f>_xlfn.XLOOKUP(E58,customers!$A$2:$A$1001,customers!$B$2:$B$1001,,0)</f>
        <v>Theda Grizard</v>
      </c>
      <c r="I58" s="6" t="str">
        <f>IF(_xlfn.XLOOKUP(E58,customers!$A$2:$A$1001,customers!$C$2:$C$1001,,0)=0,"Not Available",(_xlfn.XLOOKUP(E58,customers!$A$2:$A$1001,customers!$C$2:$C$1001,,0)))</f>
        <v>tgrizard1k@odnoklassniki.ru</v>
      </c>
      <c r="J58" s="6" t="str">
        <f>_xlfn.XLOOKUP(E58,customers!$A$1:$A$1001,customers!$G$1:$G$1001,,0)</f>
        <v>United States</v>
      </c>
      <c r="K58" s="6" t="str">
        <f>_xlfn.XLOOKUP($E58,customers!$A$2:$A$1001,customers!$F$2:$F$1001,,0)</f>
        <v>Tampa</v>
      </c>
      <c r="L58" s="6" t="s">
        <v>6198</v>
      </c>
      <c r="M58" s="6" t="s">
        <v>6202</v>
      </c>
      <c r="N58" s="7">
        <f>INDEX(products!$A$1:$G$49,MATCH('orders '!$F58,products!$A$1:$A$49,0),MATCH('orders '!N$1,products!$A$1:$G$1,0))</f>
        <v>0.2</v>
      </c>
      <c r="O58" s="24">
        <f>INDEX(products!$A$1:$G$49,MATCH('orders '!$F58,products!$A$1:$A$49,0),MATCH('orders '!O$1,products!$A$1:$G$1,0))</f>
        <v>3.645</v>
      </c>
      <c r="P58" s="24">
        <f t="shared" si="2"/>
        <v>10.935</v>
      </c>
      <c r="Q58" s="8">
        <f>_xlfn.XLOOKUP($F58,products!$A$2:$A$49,products!$G$2:$G$49,,0)</f>
        <v>0.40095000000000003</v>
      </c>
      <c r="R58" s="6" t="str">
        <f>IF(_xlfn.XLOOKUP(E58,customers!A58:A1057,customers!I58:I1057,0)=0,"Not Available",(_xlfn.XLOOKUP(E58,customers!A58:A1057,customers!I58:I1057,0)))</f>
        <v>Yes</v>
      </c>
    </row>
    <row r="59" spans="1:18" x14ac:dyDescent="0.25">
      <c r="A59" s="9" t="s">
        <v>811</v>
      </c>
      <c r="B59" s="25">
        <v>44759</v>
      </c>
      <c r="C59" s="9" t="str">
        <f t="shared" si="0"/>
        <v>Sunday</v>
      </c>
      <c r="D59" s="9" t="str">
        <f t="shared" si="1"/>
        <v>July</v>
      </c>
      <c r="E59" s="9" t="s">
        <v>812</v>
      </c>
      <c r="F59" s="9" t="s">
        <v>6171</v>
      </c>
      <c r="G59" s="9">
        <v>4</v>
      </c>
      <c r="H59" s="9" t="str">
        <f>_xlfn.XLOOKUP(E59,customers!$A$2:$A$1001,customers!$B$2:$B$1001,,0)</f>
        <v>Rozele Relton</v>
      </c>
      <c r="I59" s="9" t="str">
        <f>IF(_xlfn.XLOOKUP(E59,customers!$A$2:$A$1001,customers!$C$2:$C$1001,,0)=0,"Not Available",(_xlfn.XLOOKUP(E59,customers!$A$2:$A$1001,customers!$C$2:$C$1001,,0)))</f>
        <v>rrelton1l@stanford.edu</v>
      </c>
      <c r="J59" s="9" t="str">
        <f>_xlfn.XLOOKUP(E59,customers!$A$1:$A$1001,customers!$G$1:$G$1001,,0)</f>
        <v>United States</v>
      </c>
      <c r="K59" s="9" t="str">
        <f>_xlfn.XLOOKUP($E59,customers!$A$2:$A$1001,customers!$F$2:$F$1001,,0)</f>
        <v>Pensacola</v>
      </c>
      <c r="L59" s="9" t="s">
        <v>6198</v>
      </c>
      <c r="M59" s="9" t="s">
        <v>6200</v>
      </c>
      <c r="N59" s="10">
        <f>INDEX(products!$A$1:$G$49,MATCH('orders '!$F59,products!$A$1:$A$49,0),MATCH('orders '!N$1,products!$A$1:$G$1,0))</f>
        <v>1</v>
      </c>
      <c r="O59" s="26">
        <f>INDEX(products!$A$1:$G$49,MATCH('orders '!$F59,products!$A$1:$A$49,0),MATCH('orders '!O$1,products!$A$1:$G$1,0))</f>
        <v>14.85</v>
      </c>
      <c r="P59" s="26">
        <f t="shared" si="2"/>
        <v>59.4</v>
      </c>
      <c r="Q59" s="11">
        <f>_xlfn.XLOOKUP($F59,products!$A$2:$A$49,products!$G$2:$G$49,,0)</f>
        <v>1.6335</v>
      </c>
      <c r="R59" s="6" t="str">
        <f>IF(_xlfn.XLOOKUP(E59,customers!A59:A1058,customers!I59:I1058,0)=0,"Not Available",(_xlfn.XLOOKUP(E59,customers!A59:A1058,customers!I59:I1058,0)))</f>
        <v>No</v>
      </c>
    </row>
    <row r="60" spans="1:18" x14ac:dyDescent="0.25">
      <c r="A60" s="6" t="s">
        <v>817</v>
      </c>
      <c r="B60" s="23">
        <v>44624</v>
      </c>
      <c r="C60" s="6" t="str">
        <f t="shared" si="0"/>
        <v>Friday</v>
      </c>
      <c r="D60" s="6" t="str">
        <f t="shared" si="1"/>
        <v>March</v>
      </c>
      <c r="E60" s="6" t="s">
        <v>818</v>
      </c>
      <c r="F60" s="6" t="s">
        <v>6165</v>
      </c>
      <c r="G60" s="6">
        <v>3</v>
      </c>
      <c r="H60" s="6" t="str">
        <f>_xlfn.XLOOKUP(E60,customers!$A$2:$A$1001,customers!$B$2:$B$1001,,0)</f>
        <v>Willa Rolling</v>
      </c>
      <c r="I60" s="6" t="str">
        <f>IF(_xlfn.XLOOKUP(E60,customers!$A$2:$A$1001,customers!$C$2:$C$1001,,0)=0,"Not Available",(_xlfn.XLOOKUP(E60,customers!$A$2:$A$1001,customers!$C$2:$C$1001,,0)))</f>
        <v>Not Available</v>
      </c>
      <c r="J60" s="6" t="str">
        <f>_xlfn.XLOOKUP(E60,customers!$A$1:$A$1001,customers!$G$1:$G$1001,,0)</f>
        <v>United States</v>
      </c>
      <c r="K60" s="6" t="str">
        <f>_xlfn.XLOOKUP($E60,customers!$A$2:$A$1001,customers!$F$2:$F$1001,,0)</f>
        <v>Zephyrhills</v>
      </c>
      <c r="L60" s="6" t="s">
        <v>6201</v>
      </c>
      <c r="M60" s="6" t="s">
        <v>6202</v>
      </c>
      <c r="N60" s="7">
        <f>INDEX(products!$A$1:$G$49,MATCH('orders '!$F60,products!$A$1:$A$49,0),MATCH('orders '!N$1,products!$A$1:$G$1,0))</f>
        <v>2.5</v>
      </c>
      <c r="O60" s="24">
        <f>INDEX(products!$A$1:$G$49,MATCH('orders '!$F60,products!$A$1:$A$49,0),MATCH('orders '!O$1,products!$A$1:$G$1,0))</f>
        <v>29.784999999999997</v>
      </c>
      <c r="P60" s="24">
        <f t="shared" si="2"/>
        <v>89.35499999999999</v>
      </c>
      <c r="Q60" s="8">
        <f>_xlfn.XLOOKUP($F60,products!$A$2:$A$49,products!$G$2:$G$49,,0)</f>
        <v>3.8720499999999998</v>
      </c>
      <c r="R60" s="6" t="str">
        <f>IF(_xlfn.XLOOKUP(E60,customers!A60:A1059,customers!I60:I1059,0)=0,"Not Available",(_xlfn.XLOOKUP(E60,customers!A60:A1059,customers!I60:I1059,0)))</f>
        <v>Yes</v>
      </c>
    </row>
    <row r="61" spans="1:18" x14ac:dyDescent="0.25">
      <c r="A61" s="9" t="s">
        <v>822</v>
      </c>
      <c r="B61" s="25">
        <v>44537</v>
      </c>
      <c r="C61" s="9" t="str">
        <f t="shared" si="0"/>
        <v>Tuesday</v>
      </c>
      <c r="D61" s="9" t="str">
        <f t="shared" si="1"/>
        <v>December</v>
      </c>
      <c r="E61" s="9" t="s">
        <v>823</v>
      </c>
      <c r="F61" s="9" t="s">
        <v>6160</v>
      </c>
      <c r="G61" s="9">
        <v>3</v>
      </c>
      <c r="H61" s="9" t="str">
        <f>_xlfn.XLOOKUP(E61,customers!$A$2:$A$1001,customers!$B$2:$B$1001,,0)</f>
        <v>Stanislaus Gilroy</v>
      </c>
      <c r="I61" s="9" t="str">
        <f>IF(_xlfn.XLOOKUP(E61,customers!$A$2:$A$1001,customers!$C$2:$C$1001,,0)=0,"Not Available",(_xlfn.XLOOKUP(E61,customers!$A$2:$A$1001,customers!$C$2:$C$1001,,0)))</f>
        <v>sgilroy1n@eepurl.com</v>
      </c>
      <c r="J61" s="9" t="str">
        <f>_xlfn.XLOOKUP(E61,customers!$A$1:$A$1001,customers!$G$1:$G$1001,,0)</f>
        <v>United States</v>
      </c>
      <c r="K61" s="9" t="str">
        <f>_xlfn.XLOOKUP($E61,customers!$A$2:$A$1001,customers!$F$2:$F$1001,,0)</f>
        <v>Saint Paul</v>
      </c>
      <c r="L61" s="9" t="s">
        <v>6201</v>
      </c>
      <c r="M61" s="9" t="s">
        <v>6197</v>
      </c>
      <c r="N61" s="10">
        <f>INDEX(products!$A$1:$G$49,MATCH('orders '!$F61,products!$A$1:$A$49,0),MATCH('orders '!N$1,products!$A$1:$G$1,0))</f>
        <v>0.5</v>
      </c>
      <c r="O61" s="26">
        <f>INDEX(products!$A$1:$G$49,MATCH('orders '!$F61,products!$A$1:$A$49,0),MATCH('orders '!O$1,products!$A$1:$G$1,0))</f>
        <v>8.73</v>
      </c>
      <c r="P61" s="26">
        <f t="shared" si="2"/>
        <v>26.19</v>
      </c>
      <c r="Q61" s="11">
        <f>_xlfn.XLOOKUP($F61,products!$A$2:$A$49,products!$G$2:$G$49,,0)</f>
        <v>1.1349</v>
      </c>
      <c r="R61" s="6" t="str">
        <f>IF(_xlfn.XLOOKUP(E61,customers!A61:A1060,customers!I61:I1060,0)=0,"Not Available",(_xlfn.XLOOKUP(E61,customers!A61:A1060,customers!I61:I1060,0)))</f>
        <v>Yes</v>
      </c>
    </row>
    <row r="62" spans="1:18" x14ac:dyDescent="0.25">
      <c r="A62" s="6" t="s">
        <v>827</v>
      </c>
      <c r="B62" s="23">
        <v>44252</v>
      </c>
      <c r="C62" s="6" t="str">
        <f t="shared" si="0"/>
        <v>Thursday</v>
      </c>
      <c r="D62" s="6" t="str">
        <f t="shared" si="1"/>
        <v>February</v>
      </c>
      <c r="E62" s="6" t="s">
        <v>828</v>
      </c>
      <c r="F62" s="6" t="s">
        <v>6168</v>
      </c>
      <c r="G62" s="6">
        <v>5</v>
      </c>
      <c r="H62" s="6" t="str">
        <f>_xlfn.XLOOKUP(E62,customers!$A$2:$A$1001,customers!$B$2:$B$1001,,0)</f>
        <v>Correy Cottingham</v>
      </c>
      <c r="I62" s="6" t="str">
        <f>IF(_xlfn.XLOOKUP(E62,customers!$A$2:$A$1001,customers!$C$2:$C$1001,,0)=0,"Not Available",(_xlfn.XLOOKUP(E62,customers!$A$2:$A$1001,customers!$C$2:$C$1001,,0)))</f>
        <v>ccottingham1o@wikipedia.org</v>
      </c>
      <c r="J62" s="6" t="str">
        <f>_xlfn.XLOOKUP(E62,customers!$A$1:$A$1001,customers!$G$1:$G$1001,,0)</f>
        <v>United States</v>
      </c>
      <c r="K62" s="6" t="str">
        <f>_xlfn.XLOOKUP($E62,customers!$A$2:$A$1001,customers!$F$2:$F$1001,,0)</f>
        <v>Fort Wayne</v>
      </c>
      <c r="L62" s="6" t="s">
        <v>6199</v>
      </c>
      <c r="M62" s="6" t="s">
        <v>6202</v>
      </c>
      <c r="N62" s="7">
        <f>INDEX(products!$A$1:$G$49,MATCH('orders '!$F62,products!$A$1:$A$49,0),MATCH('orders '!N$1,products!$A$1:$G$1,0))</f>
        <v>2.5</v>
      </c>
      <c r="O62" s="24">
        <f>INDEX(products!$A$1:$G$49,MATCH('orders '!$F62,products!$A$1:$A$49,0),MATCH('orders '!O$1,products!$A$1:$G$1,0))</f>
        <v>22.884999999999998</v>
      </c>
      <c r="P62" s="24">
        <f t="shared" si="2"/>
        <v>114.42499999999998</v>
      </c>
      <c r="Q62" s="8">
        <f>_xlfn.XLOOKUP($F62,products!$A$2:$A$49,products!$G$2:$G$49,,0)</f>
        <v>2.0596499999999995</v>
      </c>
      <c r="R62" s="6" t="str">
        <f>IF(_xlfn.XLOOKUP(E62,customers!A62:A1061,customers!I62:I1061,0)=0,"Not Available",(_xlfn.XLOOKUP(E62,customers!A62:A1061,customers!I62:I1061,0)))</f>
        <v>No</v>
      </c>
    </row>
    <row r="63" spans="1:18" x14ac:dyDescent="0.25">
      <c r="A63" s="9" t="s">
        <v>833</v>
      </c>
      <c r="B63" s="25">
        <v>43521</v>
      </c>
      <c r="C63" s="9" t="str">
        <f t="shared" si="0"/>
        <v>Monday</v>
      </c>
      <c r="D63" s="9" t="str">
        <f t="shared" si="1"/>
        <v>February</v>
      </c>
      <c r="E63" s="9" t="s">
        <v>834</v>
      </c>
      <c r="F63" s="9" t="s">
        <v>6172</v>
      </c>
      <c r="G63" s="9">
        <v>5</v>
      </c>
      <c r="H63" s="9" t="str">
        <f>_xlfn.XLOOKUP(E63,customers!$A$2:$A$1001,customers!$B$2:$B$1001,,0)</f>
        <v>Pammi Endacott</v>
      </c>
      <c r="I63" s="9" t="str">
        <f>IF(_xlfn.XLOOKUP(E63,customers!$A$2:$A$1001,customers!$C$2:$C$1001,,0)=0,"Not Available",(_xlfn.XLOOKUP(E63,customers!$A$2:$A$1001,customers!$C$2:$C$1001,,0)))</f>
        <v>Not Available</v>
      </c>
      <c r="J63" s="9" t="str">
        <f>_xlfn.XLOOKUP(E63,customers!$A$1:$A$1001,customers!$G$1:$G$1001,,0)</f>
        <v>United Kingdom</v>
      </c>
      <c r="K63" s="9" t="str">
        <f>_xlfn.XLOOKUP($E63,customers!$A$2:$A$1001,customers!$F$2:$F$1001,,0)</f>
        <v>Wootton</v>
      </c>
      <c r="L63" s="9" t="s">
        <v>6196</v>
      </c>
      <c r="M63" s="9" t="s">
        <v>6202</v>
      </c>
      <c r="N63" s="10">
        <f>INDEX(products!$A$1:$G$49,MATCH('orders '!$F63,products!$A$1:$A$49,0),MATCH('orders '!N$1,products!$A$1:$G$1,0))</f>
        <v>0.5</v>
      </c>
      <c r="O63" s="26">
        <f>INDEX(products!$A$1:$G$49,MATCH('orders '!$F63,products!$A$1:$A$49,0),MATCH('orders '!O$1,products!$A$1:$G$1,0))</f>
        <v>5.3699999999999992</v>
      </c>
      <c r="P63" s="26">
        <f t="shared" si="2"/>
        <v>26.849999999999994</v>
      </c>
      <c r="Q63" s="11">
        <f>_xlfn.XLOOKUP($F63,products!$A$2:$A$49,products!$G$2:$G$49,,0)</f>
        <v>0.32219999999999993</v>
      </c>
      <c r="R63" s="6" t="str">
        <f>IF(_xlfn.XLOOKUP(E63,customers!A63:A1062,customers!I63:I1062,0)=0,"Not Available",(_xlfn.XLOOKUP(E63,customers!A63:A1062,customers!I63:I1062,0)))</f>
        <v>Yes</v>
      </c>
    </row>
    <row r="64" spans="1:18" x14ac:dyDescent="0.25">
      <c r="A64" s="6" t="s">
        <v>838</v>
      </c>
      <c r="B64" s="23">
        <v>43505</v>
      </c>
      <c r="C64" s="6" t="str">
        <f t="shared" si="0"/>
        <v>Saturday</v>
      </c>
      <c r="D64" s="6" t="str">
        <f t="shared" si="1"/>
        <v>February</v>
      </c>
      <c r="E64" s="6" t="s">
        <v>839</v>
      </c>
      <c r="F64" s="6" t="s">
        <v>6145</v>
      </c>
      <c r="G64" s="6">
        <v>5</v>
      </c>
      <c r="H64" s="6" t="str">
        <f>_xlfn.XLOOKUP(E64,customers!$A$2:$A$1001,customers!$B$2:$B$1001,,0)</f>
        <v>Nona Linklater</v>
      </c>
      <c r="I64" s="6" t="str">
        <f>IF(_xlfn.XLOOKUP(E64,customers!$A$2:$A$1001,customers!$C$2:$C$1001,,0)=0,"Not Available",(_xlfn.XLOOKUP(E64,customers!$A$2:$A$1001,customers!$C$2:$C$1001,,0)))</f>
        <v>Not Available</v>
      </c>
      <c r="J64" s="6" t="str">
        <f>_xlfn.XLOOKUP(E64,customers!$A$1:$A$1001,customers!$G$1:$G$1001,,0)</f>
        <v>United States</v>
      </c>
      <c r="K64" s="6" t="str">
        <f>_xlfn.XLOOKUP($E64,customers!$A$2:$A$1001,customers!$F$2:$F$1001,,0)</f>
        <v>Naples</v>
      </c>
      <c r="L64" s="6" t="s">
        <v>6201</v>
      </c>
      <c r="M64" s="6" t="s">
        <v>6200</v>
      </c>
      <c r="N64" s="7">
        <f>INDEX(products!$A$1:$G$49,MATCH('orders '!$F64,products!$A$1:$A$49,0),MATCH('orders '!N$1,products!$A$1:$G$1,0))</f>
        <v>0.2</v>
      </c>
      <c r="O64" s="24">
        <f>INDEX(products!$A$1:$G$49,MATCH('orders '!$F64,products!$A$1:$A$49,0),MATCH('orders '!O$1,products!$A$1:$G$1,0))</f>
        <v>4.7549999999999999</v>
      </c>
      <c r="P64" s="24">
        <f t="shared" si="2"/>
        <v>23.774999999999999</v>
      </c>
      <c r="Q64" s="8">
        <f>_xlfn.XLOOKUP($F64,products!$A$2:$A$49,products!$G$2:$G$49,,0)</f>
        <v>0.61814999999999998</v>
      </c>
      <c r="R64" s="6" t="str">
        <f>IF(_xlfn.XLOOKUP(E64,customers!A64:A1063,customers!I64:I1063,0)=0,"Not Available",(_xlfn.XLOOKUP(E64,customers!A64:A1063,customers!I64:I1063,0)))</f>
        <v>Yes</v>
      </c>
    </row>
    <row r="65" spans="1:18" x14ac:dyDescent="0.25">
      <c r="A65" s="9" t="s">
        <v>843</v>
      </c>
      <c r="B65" s="25">
        <v>43868</v>
      </c>
      <c r="C65" s="9" t="str">
        <f t="shared" si="0"/>
        <v>Friday</v>
      </c>
      <c r="D65" s="9" t="str">
        <f t="shared" si="1"/>
        <v>February</v>
      </c>
      <c r="E65" s="9" t="s">
        <v>844</v>
      </c>
      <c r="F65" s="9" t="s">
        <v>6157</v>
      </c>
      <c r="G65" s="9">
        <v>1</v>
      </c>
      <c r="H65" s="9" t="str">
        <f>_xlfn.XLOOKUP(E65,customers!$A$2:$A$1001,customers!$B$2:$B$1001,,0)</f>
        <v>Annadiane Dykes</v>
      </c>
      <c r="I65" s="9" t="str">
        <f>IF(_xlfn.XLOOKUP(E65,customers!$A$2:$A$1001,customers!$C$2:$C$1001,,0)=0,"Not Available",(_xlfn.XLOOKUP(E65,customers!$A$2:$A$1001,customers!$C$2:$C$1001,,0)))</f>
        <v>adykes1r@eventbrite.com</v>
      </c>
      <c r="J65" s="9" t="str">
        <f>_xlfn.XLOOKUP(E65,customers!$A$1:$A$1001,customers!$G$1:$G$1001,,0)</f>
        <v>United States</v>
      </c>
      <c r="K65" s="9" t="str">
        <f>_xlfn.XLOOKUP($E65,customers!$A$2:$A$1001,customers!$F$2:$F$1001,,0)</f>
        <v>Chicago</v>
      </c>
      <c r="L65" s="9" t="s">
        <v>6199</v>
      </c>
      <c r="M65" s="9" t="s">
        <v>6197</v>
      </c>
      <c r="N65" s="10">
        <f>INDEX(products!$A$1:$G$49,MATCH('orders '!$F65,products!$A$1:$A$49,0),MATCH('orders '!N$1,products!$A$1:$G$1,0))</f>
        <v>0.5</v>
      </c>
      <c r="O65" s="26">
        <f>INDEX(products!$A$1:$G$49,MATCH('orders '!$F65,products!$A$1:$A$49,0),MATCH('orders '!O$1,products!$A$1:$G$1,0))</f>
        <v>6.75</v>
      </c>
      <c r="P65" s="26">
        <f t="shared" si="2"/>
        <v>6.75</v>
      </c>
      <c r="Q65" s="11">
        <f>_xlfn.XLOOKUP($F65,products!$A$2:$A$49,products!$G$2:$G$49,,0)</f>
        <v>0.60749999999999993</v>
      </c>
      <c r="R65" s="6" t="str">
        <f>IF(_xlfn.XLOOKUP(E65,customers!A65:A1064,customers!I65:I1064,0)=0,"Not Available",(_xlfn.XLOOKUP(E65,customers!A65:A1064,customers!I65:I1064,0)))</f>
        <v>No</v>
      </c>
    </row>
    <row r="66" spans="1:18" x14ac:dyDescent="0.25">
      <c r="A66" s="6" t="s">
        <v>849</v>
      </c>
      <c r="B66" s="23">
        <v>43913</v>
      </c>
      <c r="C66" s="6" t="str">
        <f t="shared" si="0"/>
        <v>Monday</v>
      </c>
      <c r="D66" s="6" t="str">
        <f t="shared" si="1"/>
        <v>March</v>
      </c>
      <c r="E66" s="6" t="s">
        <v>850</v>
      </c>
      <c r="F66" s="6" t="s">
        <v>6146</v>
      </c>
      <c r="G66" s="6">
        <v>6</v>
      </c>
      <c r="H66" s="6" t="str">
        <f>_xlfn.XLOOKUP(E66,customers!$A$2:$A$1001,customers!$B$2:$B$1001,,0)</f>
        <v>Felecia Dodgson</v>
      </c>
      <c r="I66" s="6" t="str">
        <f>IF(_xlfn.XLOOKUP(E66,customers!$A$2:$A$1001,customers!$C$2:$C$1001,,0)=0,"Not Available",(_xlfn.XLOOKUP(E66,customers!$A$2:$A$1001,customers!$C$2:$C$1001,,0)))</f>
        <v>Not Available</v>
      </c>
      <c r="J66" s="6" t="str">
        <f>_xlfn.XLOOKUP(E66,customers!$A$1:$A$1001,customers!$G$1:$G$1001,,0)</f>
        <v>United States</v>
      </c>
      <c r="K66" s="6" t="str">
        <f>_xlfn.XLOOKUP($E66,customers!$A$2:$A$1001,customers!$F$2:$F$1001,,0)</f>
        <v>Newark</v>
      </c>
      <c r="L66" s="6" t="s">
        <v>6196</v>
      </c>
      <c r="M66" s="6" t="s">
        <v>6197</v>
      </c>
      <c r="N66" s="7">
        <f>INDEX(products!$A$1:$G$49,MATCH('orders '!$F66,products!$A$1:$A$49,0),MATCH('orders '!N$1,products!$A$1:$G$1,0))</f>
        <v>0.5</v>
      </c>
      <c r="O66" s="24">
        <f>INDEX(products!$A$1:$G$49,MATCH('orders '!$F66,products!$A$1:$A$49,0),MATCH('orders '!O$1,products!$A$1:$G$1,0))</f>
        <v>5.97</v>
      </c>
      <c r="P66" s="24">
        <f t="shared" si="2"/>
        <v>35.82</v>
      </c>
      <c r="Q66" s="8">
        <f>_xlfn.XLOOKUP($F66,products!$A$2:$A$49,products!$G$2:$G$49,,0)</f>
        <v>0.35819999999999996</v>
      </c>
      <c r="R66" s="6" t="str">
        <f>IF(_xlfn.XLOOKUP(E66,customers!A66:A1065,customers!I66:I1065,0)=0,"Not Available",(_xlfn.XLOOKUP(E66,customers!A66:A1065,customers!I66:I1065,0)))</f>
        <v>Yes</v>
      </c>
    </row>
    <row r="67" spans="1:18" x14ac:dyDescent="0.25">
      <c r="A67" s="9" t="s">
        <v>854</v>
      </c>
      <c r="B67" s="25">
        <v>44626</v>
      </c>
      <c r="C67" s="9" t="str">
        <f t="shared" ref="C67:C130" si="3">TEXT(B67,"dddd")</f>
        <v>Sunday</v>
      </c>
      <c r="D67" s="9" t="str">
        <f t="shared" ref="D67:D130" si="4">TEXT(B67,"mmmm")</f>
        <v>March</v>
      </c>
      <c r="E67" s="9" t="s">
        <v>855</v>
      </c>
      <c r="F67" s="9" t="s">
        <v>6149</v>
      </c>
      <c r="G67" s="9">
        <v>4</v>
      </c>
      <c r="H67" s="9" t="str">
        <f>_xlfn.XLOOKUP(E67,customers!$A$2:$A$1001,customers!$B$2:$B$1001,,0)</f>
        <v>Angelia Cockrem</v>
      </c>
      <c r="I67" s="9" t="str">
        <f>IF(_xlfn.XLOOKUP(E67,customers!$A$2:$A$1001,customers!$C$2:$C$1001,,0)=0,"Not Available",(_xlfn.XLOOKUP(E67,customers!$A$2:$A$1001,customers!$C$2:$C$1001,,0)))</f>
        <v>acockrem1t@engadget.com</v>
      </c>
      <c r="J67" s="9" t="str">
        <f>_xlfn.XLOOKUP(E67,customers!$A$1:$A$1001,customers!$G$1:$G$1001,,0)</f>
        <v>United States</v>
      </c>
      <c r="K67" s="9" t="str">
        <f>_xlfn.XLOOKUP($E67,customers!$A$2:$A$1001,customers!$F$2:$F$1001,,0)</f>
        <v>Vienna</v>
      </c>
      <c r="L67" s="9" t="s">
        <v>6196</v>
      </c>
      <c r="M67" s="9" t="s">
        <v>6202</v>
      </c>
      <c r="N67" s="10">
        <f>INDEX(products!$A$1:$G$49,MATCH('orders '!$F67,products!$A$1:$A$49,0),MATCH('orders '!N$1,products!$A$1:$G$1,0))</f>
        <v>2.5</v>
      </c>
      <c r="O67" s="26">
        <f>INDEX(products!$A$1:$G$49,MATCH('orders '!$F67,products!$A$1:$A$49,0),MATCH('orders '!O$1,products!$A$1:$G$1,0))</f>
        <v>20.584999999999997</v>
      </c>
      <c r="P67" s="26">
        <f t="shared" ref="P67:P130" si="5">O67*G67</f>
        <v>82.339999999999989</v>
      </c>
      <c r="Q67" s="11">
        <f>_xlfn.XLOOKUP($F67,products!$A$2:$A$49,products!$G$2:$G$49,,0)</f>
        <v>1.2350999999999999</v>
      </c>
      <c r="R67" s="6" t="str">
        <f>IF(_xlfn.XLOOKUP(E67,customers!A67:A1066,customers!I67:I1066,0)=0,"Not Available",(_xlfn.XLOOKUP(E67,customers!A67:A1066,customers!I67:I1066,0)))</f>
        <v>Yes</v>
      </c>
    </row>
    <row r="68" spans="1:18" x14ac:dyDescent="0.25">
      <c r="A68" s="6" t="s">
        <v>860</v>
      </c>
      <c r="B68" s="23">
        <v>44666</v>
      </c>
      <c r="C68" s="6" t="str">
        <f t="shared" si="3"/>
        <v>Friday</v>
      </c>
      <c r="D68" s="6" t="str">
        <f t="shared" si="4"/>
        <v>April</v>
      </c>
      <c r="E68" s="6" t="s">
        <v>861</v>
      </c>
      <c r="F68" s="6" t="s">
        <v>6173</v>
      </c>
      <c r="G68" s="6">
        <v>1</v>
      </c>
      <c r="H68" s="6" t="str">
        <f>_xlfn.XLOOKUP(E68,customers!$A$2:$A$1001,customers!$B$2:$B$1001,,0)</f>
        <v>Belvia Umpleby</v>
      </c>
      <c r="I68" s="6" t="str">
        <f>IF(_xlfn.XLOOKUP(E68,customers!$A$2:$A$1001,customers!$C$2:$C$1001,,0)=0,"Not Available",(_xlfn.XLOOKUP(E68,customers!$A$2:$A$1001,customers!$C$2:$C$1001,,0)))</f>
        <v>bumpleby1u@soundcloud.com</v>
      </c>
      <c r="J68" s="6" t="str">
        <f>_xlfn.XLOOKUP(E68,customers!$A$1:$A$1001,customers!$G$1:$G$1001,,0)</f>
        <v>United States</v>
      </c>
      <c r="K68" s="6" t="str">
        <f>_xlfn.XLOOKUP($E68,customers!$A$2:$A$1001,customers!$F$2:$F$1001,,0)</f>
        <v>Fort Worth</v>
      </c>
      <c r="L68" s="6" t="s">
        <v>6196</v>
      </c>
      <c r="M68" s="6" t="s">
        <v>6200</v>
      </c>
      <c r="N68" s="7">
        <f>INDEX(products!$A$1:$G$49,MATCH('orders '!$F68,products!$A$1:$A$49,0),MATCH('orders '!N$1,products!$A$1:$G$1,0))</f>
        <v>0.5</v>
      </c>
      <c r="O68" s="24">
        <f>INDEX(products!$A$1:$G$49,MATCH('orders '!$F68,products!$A$1:$A$49,0),MATCH('orders '!O$1,products!$A$1:$G$1,0))</f>
        <v>7.169999999999999</v>
      </c>
      <c r="P68" s="24">
        <f t="shared" si="5"/>
        <v>7.169999999999999</v>
      </c>
      <c r="Q68" s="8">
        <f>_xlfn.XLOOKUP($F68,products!$A$2:$A$49,products!$G$2:$G$49,,0)</f>
        <v>0.43019999999999992</v>
      </c>
      <c r="R68" s="6" t="str">
        <f>IF(_xlfn.XLOOKUP(E68,customers!A68:A1067,customers!I68:I1067,0)=0,"Not Available",(_xlfn.XLOOKUP(E68,customers!A68:A1067,customers!I68:I1067,0)))</f>
        <v>Yes</v>
      </c>
    </row>
    <row r="69" spans="1:18" x14ac:dyDescent="0.25">
      <c r="A69" s="9" t="s">
        <v>866</v>
      </c>
      <c r="B69" s="25">
        <v>44519</v>
      </c>
      <c r="C69" s="9" t="str">
        <f t="shared" si="3"/>
        <v>Friday</v>
      </c>
      <c r="D69" s="9" t="str">
        <f t="shared" si="4"/>
        <v>November</v>
      </c>
      <c r="E69" s="9" t="s">
        <v>867</v>
      </c>
      <c r="F69" s="9" t="s">
        <v>6145</v>
      </c>
      <c r="G69" s="9">
        <v>2</v>
      </c>
      <c r="H69" s="9" t="str">
        <f>_xlfn.XLOOKUP(E69,customers!$A$2:$A$1001,customers!$B$2:$B$1001,,0)</f>
        <v>Nat Saleway</v>
      </c>
      <c r="I69" s="9" t="str">
        <f>IF(_xlfn.XLOOKUP(E69,customers!$A$2:$A$1001,customers!$C$2:$C$1001,,0)=0,"Not Available",(_xlfn.XLOOKUP(E69,customers!$A$2:$A$1001,customers!$C$2:$C$1001,,0)))</f>
        <v>nsaleway1v@dedecms.com</v>
      </c>
      <c r="J69" s="9" t="str">
        <f>_xlfn.XLOOKUP(E69,customers!$A$1:$A$1001,customers!$G$1:$G$1001,,0)</f>
        <v>United States</v>
      </c>
      <c r="K69" s="9" t="str">
        <f>_xlfn.XLOOKUP($E69,customers!$A$2:$A$1001,customers!$F$2:$F$1001,,0)</f>
        <v>Burbank</v>
      </c>
      <c r="L69" s="9" t="s">
        <v>6201</v>
      </c>
      <c r="M69" s="9" t="s">
        <v>6200</v>
      </c>
      <c r="N69" s="10">
        <f>INDEX(products!$A$1:$G$49,MATCH('orders '!$F69,products!$A$1:$A$49,0),MATCH('orders '!N$1,products!$A$1:$G$1,0))</f>
        <v>0.2</v>
      </c>
      <c r="O69" s="26">
        <f>INDEX(products!$A$1:$G$49,MATCH('orders '!$F69,products!$A$1:$A$49,0),MATCH('orders '!O$1,products!$A$1:$G$1,0))</f>
        <v>4.7549999999999999</v>
      </c>
      <c r="P69" s="26">
        <f t="shared" si="5"/>
        <v>9.51</v>
      </c>
      <c r="Q69" s="11">
        <f>_xlfn.XLOOKUP($F69,products!$A$2:$A$49,products!$G$2:$G$49,,0)</f>
        <v>0.61814999999999998</v>
      </c>
      <c r="R69" s="6" t="str">
        <f>IF(_xlfn.XLOOKUP(E69,customers!A69:A1068,customers!I69:I1068,0)=0,"Not Available",(_xlfn.XLOOKUP(E69,customers!A69:A1068,customers!I69:I1068,0)))</f>
        <v>No</v>
      </c>
    </row>
    <row r="70" spans="1:18" x14ac:dyDescent="0.25">
      <c r="A70" s="6" t="s">
        <v>872</v>
      </c>
      <c r="B70" s="23">
        <v>43754</v>
      </c>
      <c r="C70" s="6" t="str">
        <f t="shared" si="3"/>
        <v>Wednesday</v>
      </c>
      <c r="D70" s="6" t="str">
        <f t="shared" si="4"/>
        <v>October</v>
      </c>
      <c r="E70" s="6" t="s">
        <v>873</v>
      </c>
      <c r="F70" s="6" t="s">
        <v>6174</v>
      </c>
      <c r="G70" s="6">
        <v>1</v>
      </c>
      <c r="H70" s="6" t="str">
        <f>_xlfn.XLOOKUP(E70,customers!$A$2:$A$1001,customers!$B$2:$B$1001,,0)</f>
        <v>Hayward Goulter</v>
      </c>
      <c r="I70" s="6" t="str">
        <f>IF(_xlfn.XLOOKUP(E70,customers!$A$2:$A$1001,customers!$C$2:$C$1001,,0)=0,"Not Available",(_xlfn.XLOOKUP(E70,customers!$A$2:$A$1001,customers!$C$2:$C$1001,,0)))</f>
        <v>hgoulter1w@abc.net.au</v>
      </c>
      <c r="J70" s="6" t="str">
        <f>_xlfn.XLOOKUP(E70,customers!$A$1:$A$1001,customers!$G$1:$G$1001,,0)</f>
        <v>United States</v>
      </c>
      <c r="K70" s="6" t="str">
        <f>_xlfn.XLOOKUP($E70,customers!$A$2:$A$1001,customers!$F$2:$F$1001,,0)</f>
        <v>Kingsport</v>
      </c>
      <c r="L70" s="6" t="s">
        <v>6196</v>
      </c>
      <c r="M70" s="6" t="s">
        <v>6197</v>
      </c>
      <c r="N70" s="7">
        <f>INDEX(products!$A$1:$G$49,MATCH('orders '!$F70,products!$A$1:$A$49,0),MATCH('orders '!N$1,products!$A$1:$G$1,0))</f>
        <v>0.2</v>
      </c>
      <c r="O70" s="24">
        <f>INDEX(products!$A$1:$G$49,MATCH('orders '!$F70,products!$A$1:$A$49,0),MATCH('orders '!O$1,products!$A$1:$G$1,0))</f>
        <v>2.9849999999999999</v>
      </c>
      <c r="P70" s="24">
        <f t="shared" si="5"/>
        <v>2.9849999999999999</v>
      </c>
      <c r="Q70" s="8">
        <f>_xlfn.XLOOKUP($F70,products!$A$2:$A$49,products!$G$2:$G$49,,0)</f>
        <v>0.17909999999999998</v>
      </c>
      <c r="R70" s="6" t="str">
        <f>IF(_xlfn.XLOOKUP(E70,customers!A70:A1069,customers!I70:I1069,0)=0,"Not Available",(_xlfn.XLOOKUP(E70,customers!A70:A1069,customers!I70:I1069,0)))</f>
        <v>No</v>
      </c>
    </row>
    <row r="71" spans="1:18" x14ac:dyDescent="0.25">
      <c r="A71" s="9" t="s">
        <v>878</v>
      </c>
      <c r="B71" s="25">
        <v>43795</v>
      </c>
      <c r="C71" s="9" t="str">
        <f t="shared" si="3"/>
        <v>Tuesday</v>
      </c>
      <c r="D71" s="9" t="str">
        <f t="shared" si="4"/>
        <v>November</v>
      </c>
      <c r="E71" s="9" t="s">
        <v>879</v>
      </c>
      <c r="F71" s="9" t="s">
        <v>6138</v>
      </c>
      <c r="G71" s="9">
        <v>6</v>
      </c>
      <c r="H71" s="9" t="str">
        <f>_xlfn.XLOOKUP(E71,customers!$A$2:$A$1001,customers!$B$2:$B$1001,,0)</f>
        <v>Gay Rizzello</v>
      </c>
      <c r="I71" s="9" t="str">
        <f>IF(_xlfn.XLOOKUP(E71,customers!$A$2:$A$1001,customers!$C$2:$C$1001,,0)=0,"Not Available",(_xlfn.XLOOKUP(E71,customers!$A$2:$A$1001,customers!$C$2:$C$1001,,0)))</f>
        <v>grizzello1x@symantec.com</v>
      </c>
      <c r="J71" s="9" t="str">
        <f>_xlfn.XLOOKUP(E71,customers!$A$1:$A$1001,customers!$G$1:$G$1001,,0)</f>
        <v>United Kingdom</v>
      </c>
      <c r="K71" s="9" t="str">
        <f>_xlfn.XLOOKUP($E71,customers!$A$2:$A$1001,customers!$F$2:$F$1001,,0)</f>
        <v>Liverpool</v>
      </c>
      <c r="L71" s="9" t="s">
        <v>6196</v>
      </c>
      <c r="M71" s="9" t="s">
        <v>6197</v>
      </c>
      <c r="N71" s="10">
        <f>INDEX(products!$A$1:$G$49,MATCH('orders '!$F71,products!$A$1:$A$49,0),MATCH('orders '!N$1,products!$A$1:$G$1,0))</f>
        <v>1</v>
      </c>
      <c r="O71" s="26">
        <f>INDEX(products!$A$1:$G$49,MATCH('orders '!$F71,products!$A$1:$A$49,0),MATCH('orders '!O$1,products!$A$1:$G$1,0))</f>
        <v>9.9499999999999993</v>
      </c>
      <c r="P71" s="26">
        <f t="shared" si="5"/>
        <v>59.699999999999996</v>
      </c>
      <c r="Q71" s="11">
        <f>_xlfn.XLOOKUP($F71,products!$A$2:$A$49,products!$G$2:$G$49,,0)</f>
        <v>0.59699999999999998</v>
      </c>
      <c r="R71" s="6" t="str">
        <f>IF(_xlfn.XLOOKUP(E71,customers!A71:A1070,customers!I71:I1070,0)=0,"Not Available",(_xlfn.XLOOKUP(E71,customers!A71:A1070,customers!I71:I1070,0)))</f>
        <v>Yes</v>
      </c>
    </row>
    <row r="72" spans="1:18" x14ac:dyDescent="0.25">
      <c r="A72" s="6" t="s">
        <v>885</v>
      </c>
      <c r="B72" s="23">
        <v>43646</v>
      </c>
      <c r="C72" s="6" t="str">
        <f t="shared" si="3"/>
        <v>Sunday</v>
      </c>
      <c r="D72" s="6" t="str">
        <f t="shared" si="4"/>
        <v>June</v>
      </c>
      <c r="E72" s="6" t="s">
        <v>886</v>
      </c>
      <c r="F72" s="6" t="s">
        <v>6148</v>
      </c>
      <c r="G72" s="6">
        <v>4</v>
      </c>
      <c r="H72" s="6" t="str">
        <f>_xlfn.XLOOKUP(E72,customers!$A$2:$A$1001,customers!$B$2:$B$1001,,0)</f>
        <v>Shannon List</v>
      </c>
      <c r="I72" s="6" t="str">
        <f>IF(_xlfn.XLOOKUP(E72,customers!$A$2:$A$1001,customers!$C$2:$C$1001,,0)=0,"Not Available",(_xlfn.XLOOKUP(E72,customers!$A$2:$A$1001,customers!$C$2:$C$1001,,0)))</f>
        <v>slist1y@mapquest.com</v>
      </c>
      <c r="J72" s="6" t="str">
        <f>_xlfn.XLOOKUP(E72,customers!$A$1:$A$1001,customers!$G$1:$G$1001,,0)</f>
        <v>United States</v>
      </c>
      <c r="K72" s="6" t="str">
        <f>_xlfn.XLOOKUP($E72,customers!$A$2:$A$1001,customers!$F$2:$F$1001,,0)</f>
        <v>Columbus</v>
      </c>
      <c r="L72" s="6" t="s">
        <v>6198</v>
      </c>
      <c r="M72" s="6" t="s">
        <v>6200</v>
      </c>
      <c r="N72" s="7">
        <f>INDEX(products!$A$1:$G$49,MATCH('orders '!$F72,products!$A$1:$A$49,0),MATCH('orders '!N$1,products!$A$1:$G$1,0))</f>
        <v>2.5</v>
      </c>
      <c r="O72" s="24">
        <f>INDEX(products!$A$1:$G$49,MATCH('orders '!$F72,products!$A$1:$A$49,0),MATCH('orders '!O$1,products!$A$1:$G$1,0))</f>
        <v>34.154999999999994</v>
      </c>
      <c r="P72" s="24">
        <f t="shared" si="5"/>
        <v>136.61999999999998</v>
      </c>
      <c r="Q72" s="8">
        <f>_xlfn.XLOOKUP($F72,products!$A$2:$A$49,products!$G$2:$G$49,,0)</f>
        <v>3.7570499999999996</v>
      </c>
      <c r="R72" s="6" t="str">
        <f>IF(_xlfn.XLOOKUP(E72,customers!A72:A1071,customers!I72:I1071,0)=0,"Not Available",(_xlfn.XLOOKUP(E72,customers!A72:A1071,customers!I72:I1071,0)))</f>
        <v>No</v>
      </c>
    </row>
    <row r="73" spans="1:18" x14ac:dyDescent="0.25">
      <c r="A73" s="9" t="s">
        <v>891</v>
      </c>
      <c r="B73" s="25">
        <v>44200</v>
      </c>
      <c r="C73" s="9" t="str">
        <f t="shared" si="3"/>
        <v>Monday</v>
      </c>
      <c r="D73" s="9" t="str">
        <f t="shared" si="4"/>
        <v>January</v>
      </c>
      <c r="E73" s="9" t="s">
        <v>892</v>
      </c>
      <c r="F73" s="9" t="s">
        <v>6145</v>
      </c>
      <c r="G73" s="9">
        <v>2</v>
      </c>
      <c r="H73" s="9" t="str">
        <f>_xlfn.XLOOKUP(E73,customers!$A$2:$A$1001,customers!$B$2:$B$1001,,0)</f>
        <v>Shirlene Edmondson</v>
      </c>
      <c r="I73" s="9" t="str">
        <f>IF(_xlfn.XLOOKUP(E73,customers!$A$2:$A$1001,customers!$C$2:$C$1001,,0)=0,"Not Available",(_xlfn.XLOOKUP(E73,customers!$A$2:$A$1001,customers!$C$2:$C$1001,,0)))</f>
        <v>sedmondson1z@theguardian.com</v>
      </c>
      <c r="J73" s="9" t="str">
        <f>_xlfn.XLOOKUP(E73,customers!$A$1:$A$1001,customers!$G$1:$G$1001,,0)</f>
        <v>Ireland</v>
      </c>
      <c r="K73" s="9" t="str">
        <f>_xlfn.XLOOKUP($E73,customers!$A$2:$A$1001,customers!$F$2:$F$1001,,0)</f>
        <v>Newmarket on Fergus</v>
      </c>
      <c r="L73" s="9" t="s">
        <v>6201</v>
      </c>
      <c r="M73" s="9" t="s">
        <v>6200</v>
      </c>
      <c r="N73" s="10">
        <f>INDEX(products!$A$1:$G$49,MATCH('orders '!$F73,products!$A$1:$A$49,0),MATCH('orders '!N$1,products!$A$1:$G$1,0))</f>
        <v>0.2</v>
      </c>
      <c r="O73" s="26">
        <f>INDEX(products!$A$1:$G$49,MATCH('orders '!$F73,products!$A$1:$A$49,0),MATCH('orders '!O$1,products!$A$1:$G$1,0))</f>
        <v>4.7549999999999999</v>
      </c>
      <c r="P73" s="26">
        <f t="shared" si="5"/>
        <v>9.51</v>
      </c>
      <c r="Q73" s="11">
        <f>_xlfn.XLOOKUP($F73,products!$A$2:$A$49,products!$G$2:$G$49,,0)</f>
        <v>0.61814999999999998</v>
      </c>
      <c r="R73" s="6" t="str">
        <f>IF(_xlfn.XLOOKUP(E73,customers!A73:A1072,customers!I73:I1072,0)=0,"Not Available",(_xlfn.XLOOKUP(E73,customers!A73:A1072,customers!I73:I1072,0)))</f>
        <v>No</v>
      </c>
    </row>
    <row r="74" spans="1:18" x14ac:dyDescent="0.25">
      <c r="A74" s="6" t="s">
        <v>897</v>
      </c>
      <c r="B74" s="23">
        <v>44131</v>
      </c>
      <c r="C74" s="6" t="str">
        <f t="shared" si="3"/>
        <v>Tuesday</v>
      </c>
      <c r="D74" s="6" t="str">
        <f t="shared" si="4"/>
        <v>October</v>
      </c>
      <c r="E74" s="6" t="s">
        <v>898</v>
      </c>
      <c r="F74" s="6" t="s">
        <v>6175</v>
      </c>
      <c r="G74" s="6">
        <v>3</v>
      </c>
      <c r="H74" s="6" t="str">
        <f>_xlfn.XLOOKUP(E74,customers!$A$2:$A$1001,customers!$B$2:$B$1001,,0)</f>
        <v>Aurlie McCarl</v>
      </c>
      <c r="I74" s="6" t="str">
        <f>IF(_xlfn.XLOOKUP(E74,customers!$A$2:$A$1001,customers!$C$2:$C$1001,,0)=0,"Not Available",(_xlfn.XLOOKUP(E74,customers!$A$2:$A$1001,customers!$C$2:$C$1001,,0)))</f>
        <v>Not Available</v>
      </c>
      <c r="J74" s="6" t="str">
        <f>_xlfn.XLOOKUP(E74,customers!$A$1:$A$1001,customers!$G$1:$G$1001,,0)</f>
        <v>United States</v>
      </c>
      <c r="K74" s="6" t="str">
        <f>_xlfn.XLOOKUP($E74,customers!$A$2:$A$1001,customers!$F$2:$F$1001,,0)</f>
        <v>New Orleans</v>
      </c>
      <c r="L74" s="6" t="s">
        <v>6199</v>
      </c>
      <c r="M74" s="6" t="s">
        <v>6197</v>
      </c>
      <c r="N74" s="7">
        <f>INDEX(products!$A$1:$G$49,MATCH('orders '!$F74,products!$A$1:$A$49,0),MATCH('orders '!N$1,products!$A$1:$G$1,0))</f>
        <v>2.5</v>
      </c>
      <c r="O74" s="24">
        <f>INDEX(products!$A$1:$G$49,MATCH('orders '!$F74,products!$A$1:$A$49,0),MATCH('orders '!O$1,products!$A$1:$G$1,0))</f>
        <v>25.874999999999996</v>
      </c>
      <c r="P74" s="24">
        <f t="shared" si="5"/>
        <v>77.624999999999986</v>
      </c>
      <c r="Q74" s="8">
        <f>_xlfn.XLOOKUP($F74,products!$A$2:$A$49,products!$G$2:$G$49,,0)</f>
        <v>2.3287499999999994</v>
      </c>
      <c r="R74" s="6" t="str">
        <f>IF(_xlfn.XLOOKUP(E74,customers!A74:A1073,customers!I74:I1073,0)=0,"Not Available",(_xlfn.XLOOKUP(E74,customers!A74:A1073,customers!I74:I1073,0)))</f>
        <v>No</v>
      </c>
    </row>
    <row r="75" spans="1:18" x14ac:dyDescent="0.25">
      <c r="A75" s="9" t="s">
        <v>902</v>
      </c>
      <c r="B75" s="25">
        <v>44362</v>
      </c>
      <c r="C75" s="9" t="str">
        <f t="shared" si="3"/>
        <v>Tuesday</v>
      </c>
      <c r="D75" s="9" t="str">
        <f t="shared" si="4"/>
        <v>June</v>
      </c>
      <c r="E75" s="9" t="s">
        <v>903</v>
      </c>
      <c r="F75" s="9" t="s">
        <v>6159</v>
      </c>
      <c r="G75" s="9">
        <v>5</v>
      </c>
      <c r="H75" s="9" t="str">
        <f>_xlfn.XLOOKUP(E75,customers!$A$2:$A$1001,customers!$B$2:$B$1001,,0)</f>
        <v>Alikee Carryer</v>
      </c>
      <c r="I75" s="9" t="str">
        <f>IF(_xlfn.XLOOKUP(E75,customers!$A$2:$A$1001,customers!$C$2:$C$1001,,0)=0,"Not Available",(_xlfn.XLOOKUP(E75,customers!$A$2:$A$1001,customers!$C$2:$C$1001,,0)))</f>
        <v>Not Available</v>
      </c>
      <c r="J75" s="9" t="str">
        <f>_xlfn.XLOOKUP(E75,customers!$A$1:$A$1001,customers!$G$1:$G$1001,,0)</f>
        <v>United States</v>
      </c>
      <c r="K75" s="9" t="str">
        <f>_xlfn.XLOOKUP($E75,customers!$A$2:$A$1001,customers!$F$2:$F$1001,,0)</f>
        <v>Charlotte</v>
      </c>
      <c r="L75" s="9" t="s">
        <v>6201</v>
      </c>
      <c r="M75" s="9" t="s">
        <v>6197</v>
      </c>
      <c r="N75" s="10">
        <f>INDEX(products!$A$1:$G$49,MATCH('orders '!$F75,products!$A$1:$A$49,0),MATCH('orders '!N$1,products!$A$1:$G$1,0))</f>
        <v>0.2</v>
      </c>
      <c r="O75" s="26">
        <f>INDEX(products!$A$1:$G$49,MATCH('orders '!$F75,products!$A$1:$A$49,0),MATCH('orders '!O$1,products!$A$1:$G$1,0))</f>
        <v>4.3650000000000002</v>
      </c>
      <c r="P75" s="26">
        <f t="shared" si="5"/>
        <v>21.825000000000003</v>
      </c>
      <c r="Q75" s="11">
        <f>_xlfn.XLOOKUP($F75,products!$A$2:$A$49,products!$G$2:$G$49,,0)</f>
        <v>0.56745000000000001</v>
      </c>
      <c r="R75" s="6" t="str">
        <f>IF(_xlfn.XLOOKUP(E75,customers!A75:A1074,customers!I75:I1074,0)=0,"Not Available",(_xlfn.XLOOKUP(E75,customers!A75:A1074,customers!I75:I1074,0)))</f>
        <v>Yes</v>
      </c>
    </row>
    <row r="76" spans="1:18" x14ac:dyDescent="0.25">
      <c r="A76" s="6" t="s">
        <v>907</v>
      </c>
      <c r="B76" s="23">
        <v>44396</v>
      </c>
      <c r="C76" s="6" t="str">
        <f t="shared" si="3"/>
        <v>Monday</v>
      </c>
      <c r="D76" s="6" t="str">
        <f t="shared" si="4"/>
        <v>July</v>
      </c>
      <c r="E76" s="6" t="s">
        <v>908</v>
      </c>
      <c r="F76" s="6" t="s">
        <v>6176</v>
      </c>
      <c r="G76" s="6">
        <v>2</v>
      </c>
      <c r="H76" s="6" t="str">
        <f>_xlfn.XLOOKUP(E76,customers!$A$2:$A$1001,customers!$B$2:$B$1001,,0)</f>
        <v>Jennifer Rangall</v>
      </c>
      <c r="I76" s="6" t="str">
        <f>IF(_xlfn.XLOOKUP(E76,customers!$A$2:$A$1001,customers!$C$2:$C$1001,,0)=0,"Not Available",(_xlfn.XLOOKUP(E76,customers!$A$2:$A$1001,customers!$C$2:$C$1001,,0)))</f>
        <v>jrangall22@newsvine.com</v>
      </c>
      <c r="J76" s="6" t="str">
        <f>_xlfn.XLOOKUP(E76,customers!$A$1:$A$1001,customers!$G$1:$G$1001,,0)</f>
        <v>United States</v>
      </c>
      <c r="K76" s="6" t="str">
        <f>_xlfn.XLOOKUP($E76,customers!$A$2:$A$1001,customers!$F$2:$F$1001,,0)</f>
        <v>Springfield</v>
      </c>
      <c r="L76" s="6" t="s">
        <v>6198</v>
      </c>
      <c r="M76" s="6" t="s">
        <v>6200</v>
      </c>
      <c r="N76" s="7">
        <f>INDEX(products!$A$1:$G$49,MATCH('orders '!$F76,products!$A$1:$A$49,0),MATCH('orders '!N$1,products!$A$1:$G$1,0))</f>
        <v>0.5</v>
      </c>
      <c r="O76" s="24">
        <f>INDEX(products!$A$1:$G$49,MATCH('orders '!$F76,products!$A$1:$A$49,0),MATCH('orders '!O$1,products!$A$1:$G$1,0))</f>
        <v>8.91</v>
      </c>
      <c r="P76" s="24">
        <f t="shared" si="5"/>
        <v>17.82</v>
      </c>
      <c r="Q76" s="8">
        <f>_xlfn.XLOOKUP($F76,products!$A$2:$A$49,products!$G$2:$G$49,,0)</f>
        <v>0.98009999999999997</v>
      </c>
      <c r="R76" s="6" t="str">
        <f>IF(_xlfn.XLOOKUP(E76,customers!A76:A1075,customers!I76:I1075,0)=0,"Not Available",(_xlfn.XLOOKUP(E76,customers!A76:A1075,customers!I76:I1075,0)))</f>
        <v>Yes</v>
      </c>
    </row>
    <row r="77" spans="1:18" x14ac:dyDescent="0.25">
      <c r="A77" s="9" t="s">
        <v>913</v>
      </c>
      <c r="B77" s="25">
        <v>44400</v>
      </c>
      <c r="C77" s="9" t="str">
        <f t="shared" si="3"/>
        <v>Friday</v>
      </c>
      <c r="D77" s="9" t="str">
        <f t="shared" si="4"/>
        <v>July</v>
      </c>
      <c r="E77" s="9" t="s">
        <v>914</v>
      </c>
      <c r="F77" s="9" t="s">
        <v>6177</v>
      </c>
      <c r="G77" s="9">
        <v>6</v>
      </c>
      <c r="H77" s="9" t="str">
        <f>_xlfn.XLOOKUP(E77,customers!$A$2:$A$1001,customers!$B$2:$B$1001,,0)</f>
        <v>Kipper Boorn</v>
      </c>
      <c r="I77" s="9" t="str">
        <f>IF(_xlfn.XLOOKUP(E77,customers!$A$2:$A$1001,customers!$C$2:$C$1001,,0)=0,"Not Available",(_xlfn.XLOOKUP(E77,customers!$A$2:$A$1001,customers!$C$2:$C$1001,,0)))</f>
        <v>kboorn23@ezinearticles.com</v>
      </c>
      <c r="J77" s="9" t="str">
        <f>_xlfn.XLOOKUP(E77,customers!$A$1:$A$1001,customers!$G$1:$G$1001,,0)</f>
        <v>Ireland</v>
      </c>
      <c r="K77" s="9" t="str">
        <f>_xlfn.XLOOKUP($E77,customers!$A$2:$A$1001,customers!$F$2:$F$1001,,0)</f>
        <v>Listowel</v>
      </c>
      <c r="L77" s="9" t="s">
        <v>6196</v>
      </c>
      <c r="M77" s="9" t="s">
        <v>6202</v>
      </c>
      <c r="N77" s="10">
        <f>INDEX(products!$A$1:$G$49,MATCH('orders '!$F77,products!$A$1:$A$49,0),MATCH('orders '!N$1,products!$A$1:$G$1,0))</f>
        <v>1</v>
      </c>
      <c r="O77" s="26">
        <f>INDEX(products!$A$1:$G$49,MATCH('orders '!$F77,products!$A$1:$A$49,0),MATCH('orders '!O$1,products!$A$1:$G$1,0))</f>
        <v>8.9499999999999993</v>
      </c>
      <c r="P77" s="26">
        <f t="shared" si="5"/>
        <v>53.699999999999996</v>
      </c>
      <c r="Q77" s="11">
        <f>_xlfn.XLOOKUP($F77,products!$A$2:$A$49,products!$G$2:$G$49,,0)</f>
        <v>0.53699999999999992</v>
      </c>
      <c r="R77" s="6" t="str">
        <f>IF(_xlfn.XLOOKUP(E77,customers!A77:A1076,customers!I77:I1076,0)=0,"Not Available",(_xlfn.XLOOKUP(E77,customers!A77:A1076,customers!I77:I1076,0)))</f>
        <v>Yes</v>
      </c>
    </row>
    <row r="78" spans="1:18" x14ac:dyDescent="0.25">
      <c r="A78" s="6" t="s">
        <v>919</v>
      </c>
      <c r="B78" s="23">
        <v>43855</v>
      </c>
      <c r="C78" s="6" t="str">
        <f t="shared" si="3"/>
        <v>Saturday</v>
      </c>
      <c r="D78" s="6" t="str">
        <f t="shared" si="4"/>
        <v>January</v>
      </c>
      <c r="E78" s="6" t="s">
        <v>920</v>
      </c>
      <c r="F78" s="6" t="s">
        <v>6178</v>
      </c>
      <c r="G78" s="6">
        <v>1</v>
      </c>
      <c r="H78" s="6" t="str">
        <f>_xlfn.XLOOKUP(E78,customers!$A$2:$A$1001,customers!$B$2:$B$1001,,0)</f>
        <v>Melania Beadle</v>
      </c>
      <c r="I78" s="6" t="str">
        <f>IF(_xlfn.XLOOKUP(E78,customers!$A$2:$A$1001,customers!$C$2:$C$1001,,0)=0,"Not Available",(_xlfn.XLOOKUP(E78,customers!$A$2:$A$1001,customers!$C$2:$C$1001,,0)))</f>
        <v>Not Available</v>
      </c>
      <c r="J78" s="6" t="str">
        <f>_xlfn.XLOOKUP(E78,customers!$A$1:$A$1001,customers!$G$1:$G$1001,,0)</f>
        <v>Ireland</v>
      </c>
      <c r="K78" s="6" t="str">
        <f>_xlfn.XLOOKUP($E78,customers!$A$2:$A$1001,customers!$F$2:$F$1001,,0)</f>
        <v>Moycullen</v>
      </c>
      <c r="L78" s="6" t="s">
        <v>6196</v>
      </c>
      <c r="M78" s="6" t="s">
        <v>6200</v>
      </c>
      <c r="N78" s="7">
        <f>INDEX(products!$A$1:$G$49,MATCH('orders '!$F78,products!$A$1:$A$49,0),MATCH('orders '!N$1,products!$A$1:$G$1,0))</f>
        <v>0.2</v>
      </c>
      <c r="O78" s="24">
        <f>INDEX(products!$A$1:$G$49,MATCH('orders '!$F78,products!$A$1:$A$49,0),MATCH('orders '!O$1,products!$A$1:$G$1,0))</f>
        <v>3.5849999999999995</v>
      </c>
      <c r="P78" s="24">
        <f t="shared" si="5"/>
        <v>3.5849999999999995</v>
      </c>
      <c r="Q78" s="8">
        <f>_xlfn.XLOOKUP($F78,products!$A$2:$A$49,products!$G$2:$G$49,,0)</f>
        <v>0.21509999999999996</v>
      </c>
      <c r="R78" s="6" t="str">
        <f>IF(_xlfn.XLOOKUP(E78,customers!A78:A1077,customers!I78:I1077,0)=0,"Not Available",(_xlfn.XLOOKUP(E78,customers!A78:A1077,customers!I78:I1077,0)))</f>
        <v>Yes</v>
      </c>
    </row>
    <row r="79" spans="1:18" x14ac:dyDescent="0.25">
      <c r="A79" s="9" t="s">
        <v>924</v>
      </c>
      <c r="B79" s="25">
        <v>43594</v>
      </c>
      <c r="C79" s="9" t="str">
        <f t="shared" si="3"/>
        <v>Thursday</v>
      </c>
      <c r="D79" s="9" t="str">
        <f t="shared" si="4"/>
        <v>May</v>
      </c>
      <c r="E79" s="9" t="s">
        <v>925</v>
      </c>
      <c r="F79" s="9" t="s">
        <v>6153</v>
      </c>
      <c r="G79" s="9">
        <v>2</v>
      </c>
      <c r="H79" s="9" t="str">
        <f>_xlfn.XLOOKUP(E79,customers!$A$2:$A$1001,customers!$B$2:$B$1001,,0)</f>
        <v>Colene Elgey</v>
      </c>
      <c r="I79" s="9" t="str">
        <f>IF(_xlfn.XLOOKUP(E79,customers!$A$2:$A$1001,customers!$C$2:$C$1001,,0)=0,"Not Available",(_xlfn.XLOOKUP(E79,customers!$A$2:$A$1001,customers!$C$2:$C$1001,,0)))</f>
        <v>celgey25@webs.com</v>
      </c>
      <c r="J79" s="9" t="str">
        <f>_xlfn.XLOOKUP(E79,customers!$A$1:$A$1001,customers!$G$1:$G$1001,,0)</f>
        <v>United States</v>
      </c>
      <c r="K79" s="9" t="str">
        <f>_xlfn.XLOOKUP($E79,customers!$A$2:$A$1001,customers!$F$2:$F$1001,,0)</f>
        <v>Midland</v>
      </c>
      <c r="L79" s="9" t="s">
        <v>6198</v>
      </c>
      <c r="M79" s="9" t="s">
        <v>6202</v>
      </c>
      <c r="N79" s="10">
        <f>INDEX(products!$A$1:$G$49,MATCH('orders '!$F79,products!$A$1:$A$49,0),MATCH('orders '!N$1,products!$A$1:$G$1,0))</f>
        <v>0.2</v>
      </c>
      <c r="O79" s="26">
        <f>INDEX(products!$A$1:$G$49,MATCH('orders '!$F79,products!$A$1:$A$49,0),MATCH('orders '!O$1,products!$A$1:$G$1,0))</f>
        <v>3.645</v>
      </c>
      <c r="P79" s="26">
        <f t="shared" si="5"/>
        <v>7.29</v>
      </c>
      <c r="Q79" s="11">
        <f>_xlfn.XLOOKUP($F79,products!$A$2:$A$49,products!$G$2:$G$49,,0)</f>
        <v>0.40095000000000003</v>
      </c>
      <c r="R79" s="6" t="str">
        <f>IF(_xlfn.XLOOKUP(E79,customers!A79:A1078,customers!I79:I1078,0)=0,"Not Available",(_xlfn.XLOOKUP(E79,customers!A79:A1078,customers!I79:I1078,0)))</f>
        <v>No</v>
      </c>
    </row>
    <row r="80" spans="1:18" x14ac:dyDescent="0.25">
      <c r="A80" s="6" t="s">
        <v>930</v>
      </c>
      <c r="B80" s="23">
        <v>43920</v>
      </c>
      <c r="C80" s="6" t="str">
        <f t="shared" si="3"/>
        <v>Monday</v>
      </c>
      <c r="D80" s="6" t="str">
        <f t="shared" si="4"/>
        <v>March</v>
      </c>
      <c r="E80" s="6" t="s">
        <v>931</v>
      </c>
      <c r="F80" s="6" t="s">
        <v>6157</v>
      </c>
      <c r="G80" s="6">
        <v>6</v>
      </c>
      <c r="H80" s="6" t="str">
        <f>_xlfn.XLOOKUP(E80,customers!$A$2:$A$1001,customers!$B$2:$B$1001,,0)</f>
        <v>Lothaire Mizzi</v>
      </c>
      <c r="I80" s="6" t="str">
        <f>IF(_xlfn.XLOOKUP(E80,customers!$A$2:$A$1001,customers!$C$2:$C$1001,,0)=0,"Not Available",(_xlfn.XLOOKUP(E80,customers!$A$2:$A$1001,customers!$C$2:$C$1001,,0)))</f>
        <v>lmizzi26@rakuten.co.jp</v>
      </c>
      <c r="J80" s="6" t="str">
        <f>_xlfn.XLOOKUP(E80,customers!$A$1:$A$1001,customers!$G$1:$G$1001,,0)</f>
        <v>United States</v>
      </c>
      <c r="K80" s="6" t="str">
        <f>_xlfn.XLOOKUP($E80,customers!$A$2:$A$1001,customers!$F$2:$F$1001,,0)</f>
        <v>Dallas</v>
      </c>
      <c r="L80" s="6" t="s">
        <v>6199</v>
      </c>
      <c r="M80" s="6" t="s">
        <v>6197</v>
      </c>
      <c r="N80" s="7">
        <f>INDEX(products!$A$1:$G$49,MATCH('orders '!$F80,products!$A$1:$A$49,0),MATCH('orders '!N$1,products!$A$1:$G$1,0))</f>
        <v>0.5</v>
      </c>
      <c r="O80" s="24">
        <f>INDEX(products!$A$1:$G$49,MATCH('orders '!$F80,products!$A$1:$A$49,0),MATCH('orders '!O$1,products!$A$1:$G$1,0))</f>
        <v>6.75</v>
      </c>
      <c r="P80" s="24">
        <f t="shared" si="5"/>
        <v>40.5</v>
      </c>
      <c r="Q80" s="8">
        <f>_xlfn.XLOOKUP($F80,products!$A$2:$A$49,products!$G$2:$G$49,,0)</f>
        <v>0.60749999999999993</v>
      </c>
      <c r="R80" s="6" t="str">
        <f>IF(_xlfn.XLOOKUP(E80,customers!A80:A1079,customers!I80:I1079,0)=0,"Not Available",(_xlfn.XLOOKUP(E80,customers!A80:A1079,customers!I80:I1079,0)))</f>
        <v>Yes</v>
      </c>
    </row>
    <row r="81" spans="1:18" x14ac:dyDescent="0.25">
      <c r="A81" s="9" t="s">
        <v>936</v>
      </c>
      <c r="B81" s="25">
        <v>44633</v>
      </c>
      <c r="C81" s="9" t="str">
        <f t="shared" si="3"/>
        <v>Sunday</v>
      </c>
      <c r="D81" s="9" t="str">
        <f t="shared" si="4"/>
        <v>March</v>
      </c>
      <c r="E81" s="9" t="s">
        <v>937</v>
      </c>
      <c r="F81" s="9" t="s">
        <v>6179</v>
      </c>
      <c r="G81" s="9">
        <v>4</v>
      </c>
      <c r="H81" s="9" t="str">
        <f>_xlfn.XLOOKUP(E81,customers!$A$2:$A$1001,customers!$B$2:$B$1001,,0)</f>
        <v>Cletis Giacomazzo</v>
      </c>
      <c r="I81" s="9" t="str">
        <f>IF(_xlfn.XLOOKUP(E81,customers!$A$2:$A$1001,customers!$C$2:$C$1001,,0)=0,"Not Available",(_xlfn.XLOOKUP(E81,customers!$A$2:$A$1001,customers!$C$2:$C$1001,,0)))</f>
        <v>cgiacomazzo27@jigsy.com</v>
      </c>
      <c r="J81" s="9" t="str">
        <f>_xlfn.XLOOKUP(E81,customers!$A$1:$A$1001,customers!$G$1:$G$1001,,0)</f>
        <v>United States</v>
      </c>
      <c r="K81" s="9" t="str">
        <f>_xlfn.XLOOKUP($E81,customers!$A$2:$A$1001,customers!$F$2:$F$1001,,0)</f>
        <v>Dulles</v>
      </c>
      <c r="L81" s="9" t="s">
        <v>6196</v>
      </c>
      <c r="M81" s="9" t="s">
        <v>6200</v>
      </c>
      <c r="N81" s="10">
        <f>INDEX(products!$A$1:$G$49,MATCH('orders '!$F81,products!$A$1:$A$49,0),MATCH('orders '!N$1,products!$A$1:$G$1,0))</f>
        <v>1</v>
      </c>
      <c r="O81" s="26">
        <f>INDEX(products!$A$1:$G$49,MATCH('orders '!$F81,products!$A$1:$A$49,0),MATCH('orders '!O$1,products!$A$1:$G$1,0))</f>
        <v>11.95</v>
      </c>
      <c r="P81" s="26">
        <f t="shared" si="5"/>
        <v>47.8</v>
      </c>
      <c r="Q81" s="11">
        <f>_xlfn.XLOOKUP($F81,products!$A$2:$A$49,products!$G$2:$G$49,,0)</f>
        <v>0.71699999999999997</v>
      </c>
      <c r="R81" s="6" t="str">
        <f>IF(_xlfn.XLOOKUP(E81,customers!A81:A1080,customers!I81:I1080,0)=0,"Not Available",(_xlfn.XLOOKUP(E81,customers!A81:A1080,customers!I81:I1080,0)))</f>
        <v>No</v>
      </c>
    </row>
    <row r="82" spans="1:18" x14ac:dyDescent="0.25">
      <c r="A82" s="6" t="s">
        <v>942</v>
      </c>
      <c r="B82" s="23">
        <v>43572</v>
      </c>
      <c r="C82" s="6" t="str">
        <f t="shared" si="3"/>
        <v>Wednesday</v>
      </c>
      <c r="D82" s="6" t="str">
        <f t="shared" si="4"/>
        <v>April</v>
      </c>
      <c r="E82" s="6" t="s">
        <v>943</v>
      </c>
      <c r="F82" s="6" t="s">
        <v>6180</v>
      </c>
      <c r="G82" s="6">
        <v>5</v>
      </c>
      <c r="H82" s="6" t="str">
        <f>_xlfn.XLOOKUP(E82,customers!$A$2:$A$1001,customers!$B$2:$B$1001,,0)</f>
        <v>Ami Arnow</v>
      </c>
      <c r="I82" s="6" t="str">
        <f>IF(_xlfn.XLOOKUP(E82,customers!$A$2:$A$1001,customers!$C$2:$C$1001,,0)=0,"Not Available",(_xlfn.XLOOKUP(E82,customers!$A$2:$A$1001,customers!$C$2:$C$1001,,0)))</f>
        <v>aarnow28@arizona.edu</v>
      </c>
      <c r="J82" s="6" t="str">
        <f>_xlfn.XLOOKUP(E82,customers!$A$1:$A$1001,customers!$G$1:$G$1001,,0)</f>
        <v>United States</v>
      </c>
      <c r="K82" s="6" t="str">
        <f>_xlfn.XLOOKUP($E82,customers!$A$2:$A$1001,customers!$F$2:$F$1001,,0)</f>
        <v>Oakland</v>
      </c>
      <c r="L82" s="6" t="s">
        <v>6199</v>
      </c>
      <c r="M82" s="6" t="s">
        <v>6200</v>
      </c>
      <c r="N82" s="7">
        <f>INDEX(products!$A$1:$G$49,MATCH('orders '!$F82,products!$A$1:$A$49,0),MATCH('orders '!N$1,products!$A$1:$G$1,0))</f>
        <v>0.5</v>
      </c>
      <c r="O82" s="24">
        <f>INDEX(products!$A$1:$G$49,MATCH('orders '!$F82,products!$A$1:$A$49,0),MATCH('orders '!O$1,products!$A$1:$G$1,0))</f>
        <v>7.77</v>
      </c>
      <c r="P82" s="24">
        <f t="shared" si="5"/>
        <v>38.849999999999994</v>
      </c>
      <c r="Q82" s="8">
        <f>_xlfn.XLOOKUP($F82,products!$A$2:$A$49,products!$G$2:$G$49,,0)</f>
        <v>0.69929999999999992</v>
      </c>
      <c r="R82" s="6" t="str">
        <f>IF(_xlfn.XLOOKUP(E82,customers!A82:A1081,customers!I82:I1081,0)=0,"Not Available",(_xlfn.XLOOKUP(E82,customers!A82:A1081,customers!I82:I1081,0)))</f>
        <v>Yes</v>
      </c>
    </row>
    <row r="83" spans="1:18" x14ac:dyDescent="0.25">
      <c r="A83" s="9" t="s">
        <v>948</v>
      </c>
      <c r="B83" s="25">
        <v>43763</v>
      </c>
      <c r="C83" s="9" t="str">
        <f t="shared" si="3"/>
        <v>Friday</v>
      </c>
      <c r="D83" s="9" t="str">
        <f t="shared" si="4"/>
        <v>October</v>
      </c>
      <c r="E83" s="9" t="s">
        <v>949</v>
      </c>
      <c r="F83" s="9" t="s">
        <v>6164</v>
      </c>
      <c r="G83" s="9">
        <v>3</v>
      </c>
      <c r="H83" s="9" t="str">
        <f>_xlfn.XLOOKUP(E83,customers!$A$2:$A$1001,customers!$B$2:$B$1001,,0)</f>
        <v>Sheppard Yann</v>
      </c>
      <c r="I83" s="9" t="str">
        <f>IF(_xlfn.XLOOKUP(E83,customers!$A$2:$A$1001,customers!$C$2:$C$1001,,0)=0,"Not Available",(_xlfn.XLOOKUP(E83,customers!$A$2:$A$1001,customers!$C$2:$C$1001,,0)))</f>
        <v>syann29@senate.gov</v>
      </c>
      <c r="J83" s="9" t="str">
        <f>_xlfn.XLOOKUP(E83,customers!$A$1:$A$1001,customers!$G$1:$G$1001,,0)</f>
        <v>United States</v>
      </c>
      <c r="K83" s="9" t="str">
        <f>_xlfn.XLOOKUP($E83,customers!$A$2:$A$1001,customers!$F$2:$F$1001,,0)</f>
        <v>Colorado Springs</v>
      </c>
      <c r="L83" s="9" t="s">
        <v>6201</v>
      </c>
      <c r="M83" s="9" t="s">
        <v>6200</v>
      </c>
      <c r="N83" s="10">
        <f>INDEX(products!$A$1:$G$49,MATCH('orders '!$F83,products!$A$1:$A$49,0),MATCH('orders '!N$1,products!$A$1:$G$1,0))</f>
        <v>2.5</v>
      </c>
      <c r="O83" s="26">
        <f>INDEX(products!$A$1:$G$49,MATCH('orders '!$F83,products!$A$1:$A$49,0),MATCH('orders '!O$1,products!$A$1:$G$1,0))</f>
        <v>36.454999999999998</v>
      </c>
      <c r="P83" s="26">
        <f t="shared" si="5"/>
        <v>109.36499999999999</v>
      </c>
      <c r="Q83" s="11">
        <f>_xlfn.XLOOKUP($F83,products!$A$2:$A$49,products!$G$2:$G$49,,0)</f>
        <v>4.7391499999999995</v>
      </c>
      <c r="R83" s="6" t="str">
        <f>IF(_xlfn.XLOOKUP(E83,customers!A83:A1082,customers!I83:I1082,0)=0,"Not Available",(_xlfn.XLOOKUP(E83,customers!A83:A1082,customers!I83:I1082,0)))</f>
        <v>Yes</v>
      </c>
    </row>
    <row r="84" spans="1:18" x14ac:dyDescent="0.25">
      <c r="A84" s="6" t="s">
        <v>954</v>
      </c>
      <c r="B84" s="23">
        <v>43721</v>
      </c>
      <c r="C84" s="6" t="str">
        <f t="shared" si="3"/>
        <v>Friday</v>
      </c>
      <c r="D84" s="6" t="str">
        <f t="shared" si="4"/>
        <v>September</v>
      </c>
      <c r="E84" s="6" t="s">
        <v>955</v>
      </c>
      <c r="F84" s="6" t="s">
        <v>6181</v>
      </c>
      <c r="G84" s="6">
        <v>3</v>
      </c>
      <c r="H84" s="6" t="str">
        <f>_xlfn.XLOOKUP(E84,customers!$A$2:$A$1001,customers!$B$2:$B$1001,,0)</f>
        <v>Bunny Naulls</v>
      </c>
      <c r="I84" s="6" t="str">
        <f>IF(_xlfn.XLOOKUP(E84,customers!$A$2:$A$1001,customers!$C$2:$C$1001,,0)=0,"Not Available",(_xlfn.XLOOKUP(E84,customers!$A$2:$A$1001,customers!$C$2:$C$1001,,0)))</f>
        <v>bnaulls2a@tiny.cc</v>
      </c>
      <c r="J84" s="6" t="str">
        <f>_xlfn.XLOOKUP(E84,customers!$A$1:$A$1001,customers!$G$1:$G$1001,,0)</f>
        <v>Ireland</v>
      </c>
      <c r="K84" s="6" t="str">
        <f>_xlfn.XLOOKUP($E84,customers!$A$2:$A$1001,customers!$F$2:$F$1001,,0)</f>
        <v>Adare</v>
      </c>
      <c r="L84" s="6" t="s">
        <v>6201</v>
      </c>
      <c r="M84" s="6" t="s">
        <v>6197</v>
      </c>
      <c r="N84" s="7">
        <f>INDEX(products!$A$1:$G$49,MATCH('orders '!$F84,products!$A$1:$A$49,0),MATCH('orders '!N$1,products!$A$1:$G$1,0))</f>
        <v>2.5</v>
      </c>
      <c r="O84" s="24">
        <f>INDEX(products!$A$1:$G$49,MATCH('orders '!$F84,products!$A$1:$A$49,0),MATCH('orders '!O$1,products!$A$1:$G$1,0))</f>
        <v>33.464999999999996</v>
      </c>
      <c r="P84" s="24">
        <f t="shared" si="5"/>
        <v>100.39499999999998</v>
      </c>
      <c r="Q84" s="8">
        <f>_xlfn.XLOOKUP($F84,products!$A$2:$A$49,products!$G$2:$G$49,,0)</f>
        <v>4.3504499999999995</v>
      </c>
      <c r="R84" s="6" t="str">
        <f>IF(_xlfn.XLOOKUP(E84,customers!A84:A1083,customers!I84:I1083,0)=0,"Not Available",(_xlfn.XLOOKUP(E84,customers!A84:A1083,customers!I84:I1083,0)))</f>
        <v>Yes</v>
      </c>
    </row>
    <row r="85" spans="1:18" x14ac:dyDescent="0.25">
      <c r="A85" s="9" t="s">
        <v>960</v>
      </c>
      <c r="B85" s="25">
        <v>43933</v>
      </c>
      <c r="C85" s="9" t="str">
        <f t="shared" si="3"/>
        <v>Sunday</v>
      </c>
      <c r="D85" s="9" t="str">
        <f t="shared" si="4"/>
        <v>April</v>
      </c>
      <c r="E85" s="9" t="s">
        <v>961</v>
      </c>
      <c r="F85" s="9" t="s">
        <v>6149</v>
      </c>
      <c r="G85" s="9">
        <v>4</v>
      </c>
      <c r="H85" s="9" t="str">
        <f>_xlfn.XLOOKUP(E85,customers!$A$2:$A$1001,customers!$B$2:$B$1001,,0)</f>
        <v>Hally Lorait</v>
      </c>
      <c r="I85" s="9" t="str">
        <f>IF(_xlfn.XLOOKUP(E85,customers!$A$2:$A$1001,customers!$C$2:$C$1001,,0)=0,"Not Available",(_xlfn.XLOOKUP(E85,customers!$A$2:$A$1001,customers!$C$2:$C$1001,,0)))</f>
        <v>Not Available</v>
      </c>
      <c r="J85" s="9" t="str">
        <f>_xlfn.XLOOKUP(E85,customers!$A$1:$A$1001,customers!$G$1:$G$1001,,0)</f>
        <v>United States</v>
      </c>
      <c r="K85" s="9" t="str">
        <f>_xlfn.XLOOKUP($E85,customers!$A$2:$A$1001,customers!$F$2:$F$1001,,0)</f>
        <v>Buffalo</v>
      </c>
      <c r="L85" s="9" t="s">
        <v>6196</v>
      </c>
      <c r="M85" s="9" t="s">
        <v>6202</v>
      </c>
      <c r="N85" s="10">
        <f>INDEX(products!$A$1:$G$49,MATCH('orders '!$F85,products!$A$1:$A$49,0),MATCH('orders '!N$1,products!$A$1:$G$1,0))</f>
        <v>2.5</v>
      </c>
      <c r="O85" s="26">
        <f>INDEX(products!$A$1:$G$49,MATCH('orders '!$F85,products!$A$1:$A$49,0),MATCH('orders '!O$1,products!$A$1:$G$1,0))</f>
        <v>20.584999999999997</v>
      </c>
      <c r="P85" s="26">
        <f t="shared" si="5"/>
        <v>82.339999999999989</v>
      </c>
      <c r="Q85" s="11">
        <f>_xlfn.XLOOKUP($F85,products!$A$2:$A$49,products!$G$2:$G$49,,0)</f>
        <v>1.2350999999999999</v>
      </c>
      <c r="R85" s="6" t="str">
        <f>IF(_xlfn.XLOOKUP(E85,customers!A85:A1084,customers!I85:I1084,0)=0,"Not Available",(_xlfn.XLOOKUP(E85,customers!A85:A1084,customers!I85:I1084,0)))</f>
        <v>Yes</v>
      </c>
    </row>
    <row r="86" spans="1:18" x14ac:dyDescent="0.25">
      <c r="A86" s="6" t="s">
        <v>965</v>
      </c>
      <c r="B86" s="23">
        <v>43783</v>
      </c>
      <c r="C86" s="6" t="str">
        <f t="shared" si="3"/>
        <v>Thursday</v>
      </c>
      <c r="D86" s="6" t="str">
        <f t="shared" si="4"/>
        <v>November</v>
      </c>
      <c r="E86" s="6" t="s">
        <v>966</v>
      </c>
      <c r="F86" s="6" t="s">
        <v>6161</v>
      </c>
      <c r="G86" s="6">
        <v>1</v>
      </c>
      <c r="H86" s="6" t="str">
        <f>_xlfn.XLOOKUP(E86,customers!$A$2:$A$1001,customers!$B$2:$B$1001,,0)</f>
        <v>Zaccaria Sherewood</v>
      </c>
      <c r="I86" s="6" t="str">
        <f>IF(_xlfn.XLOOKUP(E86,customers!$A$2:$A$1001,customers!$C$2:$C$1001,,0)=0,"Not Available",(_xlfn.XLOOKUP(E86,customers!$A$2:$A$1001,customers!$C$2:$C$1001,,0)))</f>
        <v>zsherewood2c@apache.org</v>
      </c>
      <c r="J86" s="6" t="str">
        <f>_xlfn.XLOOKUP(E86,customers!$A$1:$A$1001,customers!$G$1:$G$1001,,0)</f>
        <v>United States</v>
      </c>
      <c r="K86" s="6" t="str">
        <f>_xlfn.XLOOKUP($E86,customers!$A$2:$A$1001,customers!$F$2:$F$1001,,0)</f>
        <v>Fresno</v>
      </c>
      <c r="L86" s="6" t="s">
        <v>6201</v>
      </c>
      <c r="M86" s="6" t="s">
        <v>6200</v>
      </c>
      <c r="N86" s="7">
        <f>INDEX(products!$A$1:$G$49,MATCH('orders '!$F86,products!$A$1:$A$49,0),MATCH('orders '!N$1,products!$A$1:$G$1,0))</f>
        <v>0.5</v>
      </c>
      <c r="O86" s="24">
        <f>INDEX(products!$A$1:$G$49,MATCH('orders '!$F86,products!$A$1:$A$49,0),MATCH('orders '!O$1,products!$A$1:$G$1,0))</f>
        <v>9.51</v>
      </c>
      <c r="P86" s="24">
        <f t="shared" si="5"/>
        <v>9.51</v>
      </c>
      <c r="Q86" s="8">
        <f>_xlfn.XLOOKUP($F86,products!$A$2:$A$49,products!$G$2:$G$49,,0)</f>
        <v>1.2363</v>
      </c>
      <c r="R86" s="6" t="str">
        <f>IF(_xlfn.XLOOKUP(E86,customers!A86:A1085,customers!I86:I1085,0)=0,"Not Available",(_xlfn.XLOOKUP(E86,customers!A86:A1085,customers!I86:I1085,0)))</f>
        <v>No</v>
      </c>
    </row>
    <row r="87" spans="1:18" x14ac:dyDescent="0.25">
      <c r="A87" s="9" t="s">
        <v>971</v>
      </c>
      <c r="B87" s="25">
        <v>43664</v>
      </c>
      <c r="C87" s="9" t="str">
        <f t="shared" si="3"/>
        <v>Thursday</v>
      </c>
      <c r="D87" s="9" t="str">
        <f t="shared" si="4"/>
        <v>July</v>
      </c>
      <c r="E87" s="9" t="s">
        <v>972</v>
      </c>
      <c r="F87" s="9" t="s">
        <v>6182</v>
      </c>
      <c r="G87" s="9">
        <v>3</v>
      </c>
      <c r="H87" s="9" t="str">
        <f>_xlfn.XLOOKUP(E87,customers!$A$2:$A$1001,customers!$B$2:$B$1001,,0)</f>
        <v>Jeffrey Dufaire</v>
      </c>
      <c r="I87" s="9" t="str">
        <f>IF(_xlfn.XLOOKUP(E87,customers!$A$2:$A$1001,customers!$C$2:$C$1001,,0)=0,"Not Available",(_xlfn.XLOOKUP(E87,customers!$A$2:$A$1001,customers!$C$2:$C$1001,,0)))</f>
        <v>jdufaire2d@fc2.com</v>
      </c>
      <c r="J87" s="9" t="str">
        <f>_xlfn.XLOOKUP(E87,customers!$A$1:$A$1001,customers!$G$1:$G$1001,,0)</f>
        <v>United States</v>
      </c>
      <c r="K87" s="9" t="str">
        <f>_xlfn.XLOOKUP($E87,customers!$A$2:$A$1001,customers!$F$2:$F$1001,,0)</f>
        <v>Fort Worth</v>
      </c>
      <c r="L87" s="9" t="s">
        <v>6199</v>
      </c>
      <c r="M87" s="9" t="s">
        <v>6200</v>
      </c>
      <c r="N87" s="10">
        <f>INDEX(products!$A$1:$G$49,MATCH('orders '!$F87,products!$A$1:$A$49,0),MATCH('orders '!N$1,products!$A$1:$G$1,0))</f>
        <v>2.5</v>
      </c>
      <c r="O87" s="26">
        <f>INDEX(products!$A$1:$G$49,MATCH('orders '!$F87,products!$A$1:$A$49,0),MATCH('orders '!O$1,products!$A$1:$G$1,0))</f>
        <v>29.784999999999997</v>
      </c>
      <c r="P87" s="26">
        <f t="shared" si="5"/>
        <v>89.35499999999999</v>
      </c>
      <c r="Q87" s="11">
        <f>_xlfn.XLOOKUP($F87,products!$A$2:$A$49,products!$G$2:$G$49,,0)</f>
        <v>2.6806499999999995</v>
      </c>
      <c r="R87" s="6" t="str">
        <f>IF(_xlfn.XLOOKUP(E87,customers!A87:A1086,customers!I87:I1086,0)=0,"Not Available",(_xlfn.XLOOKUP(E87,customers!A87:A1086,customers!I87:I1086,0)))</f>
        <v>No</v>
      </c>
    </row>
    <row r="88" spans="1:18" x14ac:dyDescent="0.25">
      <c r="A88" s="6" t="s">
        <v>971</v>
      </c>
      <c r="B88" s="23">
        <v>43664</v>
      </c>
      <c r="C88" s="6" t="str">
        <f t="shared" si="3"/>
        <v>Thursday</v>
      </c>
      <c r="D88" s="6" t="str">
        <f t="shared" si="4"/>
        <v>July</v>
      </c>
      <c r="E88" s="6" t="s">
        <v>972</v>
      </c>
      <c r="F88" s="6" t="s">
        <v>6154</v>
      </c>
      <c r="G88" s="6">
        <v>4</v>
      </c>
      <c r="H88" s="6" t="str">
        <f>_xlfn.XLOOKUP(E88,customers!$A$2:$A$1001,customers!$B$2:$B$1001,,0)</f>
        <v>Jeffrey Dufaire</v>
      </c>
      <c r="I88" s="6" t="str">
        <f>IF(_xlfn.XLOOKUP(E88,customers!$A$2:$A$1001,customers!$C$2:$C$1001,,0)=0,"Not Available",(_xlfn.XLOOKUP(E88,customers!$A$2:$A$1001,customers!$C$2:$C$1001,,0)))</f>
        <v>jdufaire2d@fc2.com</v>
      </c>
      <c r="J88" s="6" t="str">
        <f>_xlfn.XLOOKUP(E88,customers!$A$1:$A$1001,customers!$G$1:$G$1001,,0)</f>
        <v>United States</v>
      </c>
      <c r="K88" s="6" t="str">
        <f>_xlfn.XLOOKUP($E88,customers!$A$2:$A$1001,customers!$F$2:$F$1001,,0)</f>
        <v>Fort Worth</v>
      </c>
      <c r="L88" s="6" t="s">
        <v>6199</v>
      </c>
      <c r="M88" s="6" t="s">
        <v>6202</v>
      </c>
      <c r="N88" s="7">
        <f>INDEX(products!$A$1:$G$49,MATCH('orders '!$F88,products!$A$1:$A$49,0),MATCH('orders '!N$1,products!$A$1:$G$1,0))</f>
        <v>0.2</v>
      </c>
      <c r="O88" s="24">
        <f>INDEX(products!$A$1:$G$49,MATCH('orders '!$F88,products!$A$1:$A$49,0),MATCH('orders '!O$1,products!$A$1:$G$1,0))</f>
        <v>2.9849999999999999</v>
      </c>
      <c r="P88" s="24">
        <f t="shared" si="5"/>
        <v>11.94</v>
      </c>
      <c r="Q88" s="8">
        <f>_xlfn.XLOOKUP($F88,products!$A$2:$A$49,products!$G$2:$G$49,,0)</f>
        <v>0.26865</v>
      </c>
      <c r="R88" s="6" t="str">
        <f>IF(_xlfn.XLOOKUP(E88,customers!A88:A1087,customers!I88:I1087,0)=0,"Not Available",(_xlfn.XLOOKUP(E88,customers!A88:A1087,customers!I88:I1087,0)))</f>
        <v>Not Available</v>
      </c>
    </row>
    <row r="89" spans="1:18" x14ac:dyDescent="0.25">
      <c r="A89" s="9" t="s">
        <v>980</v>
      </c>
      <c r="B89" s="25">
        <v>44289</v>
      </c>
      <c r="C89" s="9" t="str">
        <f t="shared" si="3"/>
        <v>Saturday</v>
      </c>
      <c r="D89" s="9" t="str">
        <f t="shared" si="4"/>
        <v>April</v>
      </c>
      <c r="E89" s="9" t="s">
        <v>981</v>
      </c>
      <c r="F89" s="9" t="s">
        <v>6155</v>
      </c>
      <c r="G89" s="9">
        <v>3</v>
      </c>
      <c r="H89" s="9" t="str">
        <f>_xlfn.XLOOKUP(E89,customers!$A$2:$A$1001,customers!$B$2:$B$1001,,0)</f>
        <v>Beitris Keaveney</v>
      </c>
      <c r="I89" s="9" t="str">
        <f>IF(_xlfn.XLOOKUP(E89,customers!$A$2:$A$1001,customers!$C$2:$C$1001,,0)=0,"Not Available",(_xlfn.XLOOKUP(E89,customers!$A$2:$A$1001,customers!$C$2:$C$1001,,0)))</f>
        <v>bkeaveney2f@netlog.com</v>
      </c>
      <c r="J89" s="9" t="str">
        <f>_xlfn.XLOOKUP(E89,customers!$A$1:$A$1001,customers!$G$1:$G$1001,,0)</f>
        <v>United States</v>
      </c>
      <c r="K89" s="9" t="str">
        <f>_xlfn.XLOOKUP($E89,customers!$A$2:$A$1001,customers!$F$2:$F$1001,,0)</f>
        <v>Beaumont</v>
      </c>
      <c r="L89" s="9" t="s">
        <v>6199</v>
      </c>
      <c r="M89" s="9" t="s">
        <v>6197</v>
      </c>
      <c r="N89" s="10">
        <f>INDEX(products!$A$1:$G$49,MATCH('orders '!$F89,products!$A$1:$A$49,0),MATCH('orders '!N$1,products!$A$1:$G$1,0))</f>
        <v>1</v>
      </c>
      <c r="O89" s="26">
        <f>INDEX(products!$A$1:$G$49,MATCH('orders '!$F89,products!$A$1:$A$49,0),MATCH('orders '!O$1,products!$A$1:$G$1,0))</f>
        <v>11.25</v>
      </c>
      <c r="P89" s="26">
        <f t="shared" si="5"/>
        <v>33.75</v>
      </c>
      <c r="Q89" s="11">
        <f>_xlfn.XLOOKUP($F89,products!$A$2:$A$49,products!$G$2:$G$49,,0)</f>
        <v>1.0125</v>
      </c>
      <c r="R89" s="6" t="str">
        <f>IF(_xlfn.XLOOKUP(E89,customers!A89:A1088,customers!I89:I1088,0)=0,"Not Available",(_xlfn.XLOOKUP(E89,customers!A89:A1088,customers!I89:I1088,0)))</f>
        <v>No</v>
      </c>
    </row>
    <row r="90" spans="1:18" x14ac:dyDescent="0.25">
      <c r="A90" s="6" t="s">
        <v>985</v>
      </c>
      <c r="B90" s="23">
        <v>44284</v>
      </c>
      <c r="C90" s="6" t="str">
        <f t="shared" si="3"/>
        <v>Monday</v>
      </c>
      <c r="D90" s="6" t="str">
        <f t="shared" si="4"/>
        <v>March</v>
      </c>
      <c r="E90" s="6" t="s">
        <v>986</v>
      </c>
      <c r="F90" s="6" t="s">
        <v>6179</v>
      </c>
      <c r="G90" s="6">
        <v>3</v>
      </c>
      <c r="H90" s="6" t="str">
        <f>_xlfn.XLOOKUP(E90,customers!$A$2:$A$1001,customers!$B$2:$B$1001,,0)</f>
        <v>Elna Grise</v>
      </c>
      <c r="I90" s="6" t="str">
        <f>IF(_xlfn.XLOOKUP(E90,customers!$A$2:$A$1001,customers!$C$2:$C$1001,,0)=0,"Not Available",(_xlfn.XLOOKUP(E90,customers!$A$2:$A$1001,customers!$C$2:$C$1001,,0)))</f>
        <v>egrise2g@cargocollective.com</v>
      </c>
      <c r="J90" s="6" t="str">
        <f>_xlfn.XLOOKUP(E90,customers!$A$1:$A$1001,customers!$G$1:$G$1001,,0)</f>
        <v>United States</v>
      </c>
      <c r="K90" s="6" t="str">
        <f>_xlfn.XLOOKUP($E90,customers!$A$2:$A$1001,customers!$F$2:$F$1001,,0)</f>
        <v>Reno</v>
      </c>
      <c r="L90" s="6" t="s">
        <v>6196</v>
      </c>
      <c r="M90" s="6" t="s">
        <v>6200</v>
      </c>
      <c r="N90" s="7">
        <f>INDEX(products!$A$1:$G$49,MATCH('orders '!$F90,products!$A$1:$A$49,0),MATCH('orders '!N$1,products!$A$1:$G$1,0))</f>
        <v>1</v>
      </c>
      <c r="O90" s="24">
        <f>INDEX(products!$A$1:$G$49,MATCH('orders '!$F90,products!$A$1:$A$49,0),MATCH('orders '!O$1,products!$A$1:$G$1,0))</f>
        <v>11.95</v>
      </c>
      <c r="P90" s="24">
        <f t="shared" si="5"/>
        <v>35.849999999999994</v>
      </c>
      <c r="Q90" s="8">
        <f>_xlfn.XLOOKUP($F90,products!$A$2:$A$49,products!$G$2:$G$49,,0)</f>
        <v>0.71699999999999997</v>
      </c>
      <c r="R90" s="6" t="str">
        <f>IF(_xlfn.XLOOKUP(E90,customers!A90:A1089,customers!I90:I1089,0)=0,"Not Available",(_xlfn.XLOOKUP(E90,customers!A90:A1089,customers!I90:I1089,0)))</f>
        <v>No</v>
      </c>
    </row>
    <row r="91" spans="1:18" x14ac:dyDescent="0.25">
      <c r="A91" s="9" t="s">
        <v>990</v>
      </c>
      <c r="B91" s="25">
        <v>44545</v>
      </c>
      <c r="C91" s="9" t="str">
        <f t="shared" si="3"/>
        <v>Wednesday</v>
      </c>
      <c r="D91" s="9" t="str">
        <f t="shared" si="4"/>
        <v>December</v>
      </c>
      <c r="E91" s="9" t="s">
        <v>991</v>
      </c>
      <c r="F91" s="9" t="s">
        <v>6140</v>
      </c>
      <c r="G91" s="9">
        <v>6</v>
      </c>
      <c r="H91" s="9" t="str">
        <f>_xlfn.XLOOKUP(E91,customers!$A$2:$A$1001,customers!$B$2:$B$1001,,0)</f>
        <v>Torie Gottelier</v>
      </c>
      <c r="I91" s="9" t="str">
        <f>IF(_xlfn.XLOOKUP(E91,customers!$A$2:$A$1001,customers!$C$2:$C$1001,,0)=0,"Not Available",(_xlfn.XLOOKUP(E91,customers!$A$2:$A$1001,customers!$C$2:$C$1001,,0)))</f>
        <v>tgottelier2h@vistaprint.com</v>
      </c>
      <c r="J91" s="9" t="str">
        <f>_xlfn.XLOOKUP(E91,customers!$A$1:$A$1001,customers!$G$1:$G$1001,,0)</f>
        <v>United States</v>
      </c>
      <c r="K91" s="9" t="str">
        <f>_xlfn.XLOOKUP($E91,customers!$A$2:$A$1001,customers!$F$2:$F$1001,,0)</f>
        <v>Kansas City</v>
      </c>
      <c r="L91" s="9" t="s">
        <v>6199</v>
      </c>
      <c r="M91" s="9" t="s">
        <v>6200</v>
      </c>
      <c r="N91" s="10">
        <f>INDEX(products!$A$1:$G$49,MATCH('orders '!$F91,products!$A$1:$A$49,0),MATCH('orders '!N$1,products!$A$1:$G$1,0))</f>
        <v>1</v>
      </c>
      <c r="O91" s="26">
        <f>INDEX(products!$A$1:$G$49,MATCH('orders '!$F91,products!$A$1:$A$49,0),MATCH('orders '!O$1,products!$A$1:$G$1,0))</f>
        <v>12.95</v>
      </c>
      <c r="P91" s="26">
        <f t="shared" si="5"/>
        <v>77.699999999999989</v>
      </c>
      <c r="Q91" s="11">
        <f>_xlfn.XLOOKUP($F91,products!$A$2:$A$49,products!$G$2:$G$49,,0)</f>
        <v>1.1655</v>
      </c>
      <c r="R91" s="6" t="str">
        <f>IF(_xlfn.XLOOKUP(E91,customers!A91:A1090,customers!I91:I1090,0)=0,"Not Available",(_xlfn.XLOOKUP(E91,customers!A91:A1090,customers!I91:I1090,0)))</f>
        <v>No</v>
      </c>
    </row>
    <row r="92" spans="1:18" x14ac:dyDescent="0.25">
      <c r="A92" s="6" t="s">
        <v>996</v>
      </c>
      <c r="B92" s="23">
        <v>43971</v>
      </c>
      <c r="C92" s="6" t="str">
        <f t="shared" si="3"/>
        <v>Wednesday</v>
      </c>
      <c r="D92" s="6" t="str">
        <f t="shared" si="4"/>
        <v>May</v>
      </c>
      <c r="E92" s="6" t="s">
        <v>997</v>
      </c>
      <c r="F92" s="6" t="s">
        <v>6140</v>
      </c>
      <c r="G92" s="6">
        <v>4</v>
      </c>
      <c r="H92" s="6" t="str">
        <f>_xlfn.XLOOKUP(E92,customers!$A$2:$A$1001,customers!$B$2:$B$1001,,0)</f>
        <v>Loydie Langlais</v>
      </c>
      <c r="I92" s="6" t="str">
        <f>IF(_xlfn.XLOOKUP(E92,customers!$A$2:$A$1001,customers!$C$2:$C$1001,,0)=0,"Not Available",(_xlfn.XLOOKUP(E92,customers!$A$2:$A$1001,customers!$C$2:$C$1001,,0)))</f>
        <v>Not Available</v>
      </c>
      <c r="J92" s="6" t="str">
        <f>_xlfn.XLOOKUP(E92,customers!$A$1:$A$1001,customers!$G$1:$G$1001,,0)</f>
        <v>Ireland</v>
      </c>
      <c r="K92" s="6" t="str">
        <f>_xlfn.XLOOKUP($E92,customers!$A$2:$A$1001,customers!$F$2:$F$1001,,0)</f>
        <v>Crumlin</v>
      </c>
      <c r="L92" s="6" t="s">
        <v>6199</v>
      </c>
      <c r="M92" s="6" t="s">
        <v>6200</v>
      </c>
      <c r="N92" s="7">
        <f>INDEX(products!$A$1:$G$49,MATCH('orders '!$F92,products!$A$1:$A$49,0),MATCH('orders '!N$1,products!$A$1:$G$1,0))</f>
        <v>1</v>
      </c>
      <c r="O92" s="24">
        <f>INDEX(products!$A$1:$G$49,MATCH('orders '!$F92,products!$A$1:$A$49,0),MATCH('orders '!O$1,products!$A$1:$G$1,0))</f>
        <v>12.95</v>
      </c>
      <c r="P92" s="24">
        <f t="shared" si="5"/>
        <v>51.8</v>
      </c>
      <c r="Q92" s="8">
        <f>_xlfn.XLOOKUP($F92,products!$A$2:$A$49,products!$G$2:$G$49,,0)</f>
        <v>1.1655</v>
      </c>
      <c r="R92" s="6" t="str">
        <f>IF(_xlfn.XLOOKUP(E92,customers!A92:A1091,customers!I92:I1091,0)=0,"Not Available",(_xlfn.XLOOKUP(E92,customers!A92:A1091,customers!I92:I1091,0)))</f>
        <v>Yes</v>
      </c>
    </row>
    <row r="93" spans="1:18" x14ac:dyDescent="0.25">
      <c r="A93" s="9" t="s">
        <v>1001</v>
      </c>
      <c r="B93" s="25">
        <v>44137</v>
      </c>
      <c r="C93" s="9" t="str">
        <f t="shared" si="3"/>
        <v>Monday</v>
      </c>
      <c r="D93" s="9" t="str">
        <f t="shared" si="4"/>
        <v>November</v>
      </c>
      <c r="E93" s="9" t="s">
        <v>1002</v>
      </c>
      <c r="F93" s="9" t="s">
        <v>6175</v>
      </c>
      <c r="G93" s="9">
        <v>4</v>
      </c>
      <c r="H93" s="9" t="str">
        <f>_xlfn.XLOOKUP(E93,customers!$A$2:$A$1001,customers!$B$2:$B$1001,,0)</f>
        <v>Adham Greenhead</v>
      </c>
      <c r="I93" s="9" t="str">
        <f>IF(_xlfn.XLOOKUP(E93,customers!$A$2:$A$1001,customers!$C$2:$C$1001,,0)=0,"Not Available",(_xlfn.XLOOKUP(E93,customers!$A$2:$A$1001,customers!$C$2:$C$1001,,0)))</f>
        <v>agreenhead2j@dailymail.co.uk</v>
      </c>
      <c r="J93" s="9" t="str">
        <f>_xlfn.XLOOKUP(E93,customers!$A$1:$A$1001,customers!$G$1:$G$1001,,0)</f>
        <v>United States</v>
      </c>
      <c r="K93" s="9" t="str">
        <f>_xlfn.XLOOKUP($E93,customers!$A$2:$A$1001,customers!$F$2:$F$1001,,0)</f>
        <v>Corona</v>
      </c>
      <c r="L93" s="9" t="s">
        <v>6199</v>
      </c>
      <c r="M93" s="9" t="s">
        <v>6197</v>
      </c>
      <c r="N93" s="10">
        <f>INDEX(products!$A$1:$G$49,MATCH('orders '!$F93,products!$A$1:$A$49,0),MATCH('orders '!N$1,products!$A$1:$G$1,0))</f>
        <v>2.5</v>
      </c>
      <c r="O93" s="26">
        <f>INDEX(products!$A$1:$G$49,MATCH('orders '!$F93,products!$A$1:$A$49,0),MATCH('orders '!O$1,products!$A$1:$G$1,0))</f>
        <v>25.874999999999996</v>
      </c>
      <c r="P93" s="26">
        <f t="shared" si="5"/>
        <v>103.49999999999999</v>
      </c>
      <c r="Q93" s="11">
        <f>_xlfn.XLOOKUP($F93,products!$A$2:$A$49,products!$G$2:$G$49,,0)</f>
        <v>2.3287499999999994</v>
      </c>
      <c r="R93" s="6" t="str">
        <f>IF(_xlfn.XLOOKUP(E93,customers!A93:A1092,customers!I93:I1092,0)=0,"Not Available",(_xlfn.XLOOKUP(E93,customers!A93:A1092,customers!I93:I1092,0)))</f>
        <v>No</v>
      </c>
    </row>
    <row r="94" spans="1:18" x14ac:dyDescent="0.25">
      <c r="A94" s="6" t="s">
        <v>1007</v>
      </c>
      <c r="B94" s="23">
        <v>44037</v>
      </c>
      <c r="C94" s="6" t="str">
        <f t="shared" si="3"/>
        <v>Saturday</v>
      </c>
      <c r="D94" s="6" t="str">
        <f t="shared" si="4"/>
        <v>July</v>
      </c>
      <c r="E94" s="6" t="s">
        <v>1008</v>
      </c>
      <c r="F94" s="6" t="s">
        <v>6171</v>
      </c>
      <c r="G94" s="6">
        <v>3</v>
      </c>
      <c r="H94" s="6" t="str">
        <f>_xlfn.XLOOKUP(E94,customers!$A$2:$A$1001,customers!$B$2:$B$1001,,0)</f>
        <v>Hamish MacSherry</v>
      </c>
      <c r="I94" s="6" t="str">
        <f>IF(_xlfn.XLOOKUP(E94,customers!$A$2:$A$1001,customers!$C$2:$C$1001,,0)=0,"Not Available",(_xlfn.XLOOKUP(E94,customers!$A$2:$A$1001,customers!$C$2:$C$1001,,0)))</f>
        <v>Not Available</v>
      </c>
      <c r="J94" s="6" t="str">
        <f>_xlfn.XLOOKUP(E94,customers!$A$1:$A$1001,customers!$G$1:$G$1001,,0)</f>
        <v>United States</v>
      </c>
      <c r="K94" s="6" t="str">
        <f>_xlfn.XLOOKUP($E94,customers!$A$2:$A$1001,customers!$F$2:$F$1001,,0)</f>
        <v>Austin</v>
      </c>
      <c r="L94" s="6" t="s">
        <v>6198</v>
      </c>
      <c r="M94" s="6" t="s">
        <v>6200</v>
      </c>
      <c r="N94" s="7">
        <f>INDEX(products!$A$1:$G$49,MATCH('orders '!$F94,products!$A$1:$A$49,0),MATCH('orders '!N$1,products!$A$1:$G$1,0))</f>
        <v>1</v>
      </c>
      <c r="O94" s="24">
        <f>INDEX(products!$A$1:$G$49,MATCH('orders '!$F94,products!$A$1:$A$49,0),MATCH('orders '!O$1,products!$A$1:$G$1,0))</f>
        <v>14.85</v>
      </c>
      <c r="P94" s="24">
        <f t="shared" si="5"/>
        <v>44.55</v>
      </c>
      <c r="Q94" s="8">
        <f>_xlfn.XLOOKUP($F94,products!$A$2:$A$49,products!$G$2:$G$49,,0)</f>
        <v>1.6335</v>
      </c>
      <c r="R94" s="6" t="str">
        <f>IF(_xlfn.XLOOKUP(E94,customers!A94:A1093,customers!I94:I1093,0)=0,"Not Available",(_xlfn.XLOOKUP(E94,customers!A94:A1093,customers!I94:I1093,0)))</f>
        <v>Yes</v>
      </c>
    </row>
    <row r="95" spans="1:18" x14ac:dyDescent="0.25">
      <c r="A95" s="9" t="s">
        <v>1012</v>
      </c>
      <c r="B95" s="25">
        <v>43538</v>
      </c>
      <c r="C95" s="9" t="str">
        <f t="shared" si="3"/>
        <v>Thursday</v>
      </c>
      <c r="D95" s="9" t="str">
        <f t="shared" si="4"/>
        <v>March</v>
      </c>
      <c r="E95" s="9" t="s">
        <v>1013</v>
      </c>
      <c r="F95" s="9" t="s">
        <v>6176</v>
      </c>
      <c r="G95" s="9">
        <v>4</v>
      </c>
      <c r="H95" s="9" t="str">
        <f>_xlfn.XLOOKUP(E95,customers!$A$2:$A$1001,customers!$B$2:$B$1001,,0)</f>
        <v>Else Langcaster</v>
      </c>
      <c r="I95" s="9" t="str">
        <f>IF(_xlfn.XLOOKUP(E95,customers!$A$2:$A$1001,customers!$C$2:$C$1001,,0)=0,"Not Available",(_xlfn.XLOOKUP(E95,customers!$A$2:$A$1001,customers!$C$2:$C$1001,,0)))</f>
        <v>elangcaster2l@spotify.com</v>
      </c>
      <c r="J95" s="9" t="str">
        <f>_xlfn.XLOOKUP(E95,customers!$A$1:$A$1001,customers!$G$1:$G$1001,,0)</f>
        <v>United Kingdom</v>
      </c>
      <c r="K95" s="9" t="str">
        <f>_xlfn.XLOOKUP($E95,customers!$A$2:$A$1001,customers!$F$2:$F$1001,,0)</f>
        <v>Normanton</v>
      </c>
      <c r="L95" s="9" t="s">
        <v>6198</v>
      </c>
      <c r="M95" s="9" t="s">
        <v>6200</v>
      </c>
      <c r="N95" s="10">
        <f>INDEX(products!$A$1:$G$49,MATCH('orders '!$F95,products!$A$1:$A$49,0),MATCH('orders '!N$1,products!$A$1:$G$1,0))</f>
        <v>0.5</v>
      </c>
      <c r="O95" s="26">
        <f>INDEX(products!$A$1:$G$49,MATCH('orders '!$F95,products!$A$1:$A$49,0),MATCH('orders '!O$1,products!$A$1:$G$1,0))</f>
        <v>8.91</v>
      </c>
      <c r="P95" s="26">
        <f t="shared" si="5"/>
        <v>35.64</v>
      </c>
      <c r="Q95" s="11">
        <f>_xlfn.XLOOKUP($F95,products!$A$2:$A$49,products!$G$2:$G$49,,0)</f>
        <v>0.98009999999999997</v>
      </c>
      <c r="R95" s="6" t="str">
        <f>IF(_xlfn.XLOOKUP(E95,customers!A95:A1094,customers!I95:I1094,0)=0,"Not Available",(_xlfn.XLOOKUP(E95,customers!A95:A1094,customers!I95:I1094,0)))</f>
        <v>Yes</v>
      </c>
    </row>
    <row r="96" spans="1:18" x14ac:dyDescent="0.25">
      <c r="A96" s="6" t="s">
        <v>1018</v>
      </c>
      <c r="B96" s="23">
        <v>44014</v>
      </c>
      <c r="C96" s="6" t="str">
        <f t="shared" si="3"/>
        <v>Thursday</v>
      </c>
      <c r="D96" s="6" t="str">
        <f t="shared" si="4"/>
        <v>July</v>
      </c>
      <c r="E96" s="6" t="s">
        <v>1019</v>
      </c>
      <c r="F96" s="6" t="s">
        <v>6154</v>
      </c>
      <c r="G96" s="6">
        <v>6</v>
      </c>
      <c r="H96" s="6" t="str">
        <f>_xlfn.XLOOKUP(E96,customers!$A$2:$A$1001,customers!$B$2:$B$1001,,0)</f>
        <v>Rudy Farquharson</v>
      </c>
      <c r="I96" s="6" t="str">
        <f>IF(_xlfn.XLOOKUP(E96,customers!$A$2:$A$1001,customers!$C$2:$C$1001,,0)=0,"Not Available",(_xlfn.XLOOKUP(E96,customers!$A$2:$A$1001,customers!$C$2:$C$1001,,0)))</f>
        <v>Not Available</v>
      </c>
      <c r="J96" s="6" t="str">
        <f>_xlfn.XLOOKUP(E96,customers!$A$1:$A$1001,customers!$G$1:$G$1001,,0)</f>
        <v>Ireland</v>
      </c>
      <c r="K96" s="6" t="str">
        <f>_xlfn.XLOOKUP($E96,customers!$A$2:$A$1001,customers!$F$2:$F$1001,,0)</f>
        <v>Charlesland</v>
      </c>
      <c r="L96" s="6" t="s">
        <v>6199</v>
      </c>
      <c r="M96" s="6" t="s">
        <v>6202</v>
      </c>
      <c r="N96" s="7">
        <f>INDEX(products!$A$1:$G$49,MATCH('orders '!$F96,products!$A$1:$A$49,0),MATCH('orders '!N$1,products!$A$1:$G$1,0))</f>
        <v>0.2</v>
      </c>
      <c r="O96" s="24">
        <f>INDEX(products!$A$1:$G$49,MATCH('orders '!$F96,products!$A$1:$A$49,0),MATCH('orders '!O$1,products!$A$1:$G$1,0))</f>
        <v>2.9849999999999999</v>
      </c>
      <c r="P96" s="24">
        <f t="shared" si="5"/>
        <v>17.91</v>
      </c>
      <c r="Q96" s="8">
        <f>_xlfn.XLOOKUP($F96,products!$A$2:$A$49,products!$G$2:$G$49,,0)</f>
        <v>0.26865</v>
      </c>
      <c r="R96" s="6" t="str">
        <f>IF(_xlfn.XLOOKUP(E96,customers!A96:A1095,customers!I96:I1095,0)=0,"Not Available",(_xlfn.XLOOKUP(E96,customers!A96:A1095,customers!I96:I1095,0)))</f>
        <v>Yes</v>
      </c>
    </row>
    <row r="97" spans="1:18" x14ac:dyDescent="0.25">
      <c r="A97" s="9" t="s">
        <v>1022</v>
      </c>
      <c r="B97" s="25">
        <v>43816</v>
      </c>
      <c r="C97" s="9" t="str">
        <f t="shared" si="3"/>
        <v>Tuesday</v>
      </c>
      <c r="D97" s="9" t="str">
        <f t="shared" si="4"/>
        <v>December</v>
      </c>
      <c r="E97" s="9" t="s">
        <v>1023</v>
      </c>
      <c r="F97" s="9" t="s">
        <v>6175</v>
      </c>
      <c r="G97" s="9">
        <v>6</v>
      </c>
      <c r="H97" s="9" t="str">
        <f>_xlfn.XLOOKUP(E97,customers!$A$2:$A$1001,customers!$B$2:$B$1001,,0)</f>
        <v>Norene Magauran</v>
      </c>
      <c r="I97" s="9" t="str">
        <f>IF(_xlfn.XLOOKUP(E97,customers!$A$2:$A$1001,customers!$C$2:$C$1001,,0)=0,"Not Available",(_xlfn.XLOOKUP(E97,customers!$A$2:$A$1001,customers!$C$2:$C$1001,,0)))</f>
        <v>nmagauran2n@51.la</v>
      </c>
      <c r="J97" s="9" t="str">
        <f>_xlfn.XLOOKUP(E97,customers!$A$1:$A$1001,customers!$G$1:$G$1001,,0)</f>
        <v>United States</v>
      </c>
      <c r="K97" s="9" t="str">
        <f>_xlfn.XLOOKUP($E97,customers!$A$2:$A$1001,customers!$F$2:$F$1001,,0)</f>
        <v>Fresno</v>
      </c>
      <c r="L97" s="9" t="s">
        <v>6199</v>
      </c>
      <c r="M97" s="9" t="s">
        <v>6197</v>
      </c>
      <c r="N97" s="10">
        <f>INDEX(products!$A$1:$G$49,MATCH('orders '!$F97,products!$A$1:$A$49,0),MATCH('orders '!N$1,products!$A$1:$G$1,0))</f>
        <v>2.5</v>
      </c>
      <c r="O97" s="26">
        <f>INDEX(products!$A$1:$G$49,MATCH('orders '!$F97,products!$A$1:$A$49,0),MATCH('orders '!O$1,products!$A$1:$G$1,0))</f>
        <v>25.874999999999996</v>
      </c>
      <c r="P97" s="26">
        <f t="shared" si="5"/>
        <v>155.24999999999997</v>
      </c>
      <c r="Q97" s="11">
        <f>_xlfn.XLOOKUP($F97,products!$A$2:$A$49,products!$G$2:$G$49,,0)</f>
        <v>2.3287499999999994</v>
      </c>
      <c r="R97" s="6" t="str">
        <f>IF(_xlfn.XLOOKUP(E97,customers!A97:A1096,customers!I97:I1096,0)=0,"Not Available",(_xlfn.XLOOKUP(E97,customers!A97:A1096,customers!I97:I1096,0)))</f>
        <v>No</v>
      </c>
    </row>
    <row r="98" spans="1:18" x14ac:dyDescent="0.25">
      <c r="A98" s="6" t="s">
        <v>1027</v>
      </c>
      <c r="B98" s="23">
        <v>44171</v>
      </c>
      <c r="C98" s="6" t="str">
        <f t="shared" si="3"/>
        <v>Sunday</v>
      </c>
      <c r="D98" s="6" t="str">
        <f t="shared" si="4"/>
        <v>December</v>
      </c>
      <c r="E98" s="6" t="s">
        <v>1028</v>
      </c>
      <c r="F98" s="6" t="s">
        <v>6154</v>
      </c>
      <c r="G98" s="6">
        <v>2</v>
      </c>
      <c r="H98" s="6" t="str">
        <f>_xlfn.XLOOKUP(E98,customers!$A$2:$A$1001,customers!$B$2:$B$1001,,0)</f>
        <v>Vicki Kirdsch</v>
      </c>
      <c r="I98" s="6" t="str">
        <f>IF(_xlfn.XLOOKUP(E98,customers!$A$2:$A$1001,customers!$C$2:$C$1001,,0)=0,"Not Available",(_xlfn.XLOOKUP(E98,customers!$A$2:$A$1001,customers!$C$2:$C$1001,,0)))</f>
        <v>vkirdsch2o@google.fr</v>
      </c>
      <c r="J98" s="6" t="str">
        <f>_xlfn.XLOOKUP(E98,customers!$A$1:$A$1001,customers!$G$1:$G$1001,,0)</f>
        <v>United States</v>
      </c>
      <c r="K98" s="6" t="str">
        <f>_xlfn.XLOOKUP($E98,customers!$A$2:$A$1001,customers!$F$2:$F$1001,,0)</f>
        <v>Saint Louis</v>
      </c>
      <c r="L98" s="6" t="s">
        <v>6199</v>
      </c>
      <c r="M98" s="6" t="s">
        <v>6202</v>
      </c>
      <c r="N98" s="7">
        <f>INDEX(products!$A$1:$G$49,MATCH('orders '!$F98,products!$A$1:$A$49,0),MATCH('orders '!N$1,products!$A$1:$G$1,0))</f>
        <v>0.2</v>
      </c>
      <c r="O98" s="24">
        <f>INDEX(products!$A$1:$G$49,MATCH('orders '!$F98,products!$A$1:$A$49,0),MATCH('orders '!O$1,products!$A$1:$G$1,0))</f>
        <v>2.9849999999999999</v>
      </c>
      <c r="P98" s="24">
        <f t="shared" si="5"/>
        <v>5.97</v>
      </c>
      <c r="Q98" s="8">
        <f>_xlfn.XLOOKUP($F98,products!$A$2:$A$49,products!$G$2:$G$49,,0)</f>
        <v>0.26865</v>
      </c>
      <c r="R98" s="6" t="str">
        <f>IF(_xlfn.XLOOKUP(E98,customers!A98:A1097,customers!I98:I1097,0)=0,"Not Available",(_xlfn.XLOOKUP(E98,customers!A98:A1097,customers!I98:I1097,0)))</f>
        <v>No</v>
      </c>
    </row>
    <row r="99" spans="1:18" x14ac:dyDescent="0.25">
      <c r="A99" s="9" t="s">
        <v>1032</v>
      </c>
      <c r="B99" s="25">
        <v>44259</v>
      </c>
      <c r="C99" s="9" t="str">
        <f t="shared" si="3"/>
        <v>Thursday</v>
      </c>
      <c r="D99" s="9" t="str">
        <f t="shared" si="4"/>
        <v>March</v>
      </c>
      <c r="E99" s="9" t="s">
        <v>1033</v>
      </c>
      <c r="F99" s="9" t="s">
        <v>6157</v>
      </c>
      <c r="G99" s="9">
        <v>2</v>
      </c>
      <c r="H99" s="9" t="str">
        <f>_xlfn.XLOOKUP(E99,customers!$A$2:$A$1001,customers!$B$2:$B$1001,,0)</f>
        <v>Ilysa Whapple</v>
      </c>
      <c r="I99" s="9" t="str">
        <f>IF(_xlfn.XLOOKUP(E99,customers!$A$2:$A$1001,customers!$C$2:$C$1001,,0)=0,"Not Available",(_xlfn.XLOOKUP(E99,customers!$A$2:$A$1001,customers!$C$2:$C$1001,,0)))</f>
        <v>iwhapple2p@com.com</v>
      </c>
      <c r="J99" s="9" t="str">
        <f>_xlfn.XLOOKUP(E99,customers!$A$1:$A$1001,customers!$G$1:$G$1001,,0)</f>
        <v>United States</v>
      </c>
      <c r="K99" s="9" t="str">
        <f>_xlfn.XLOOKUP($E99,customers!$A$2:$A$1001,customers!$F$2:$F$1001,,0)</f>
        <v>Fresno</v>
      </c>
      <c r="L99" s="9" t="s">
        <v>6199</v>
      </c>
      <c r="M99" s="9" t="s">
        <v>6197</v>
      </c>
      <c r="N99" s="10">
        <f>INDEX(products!$A$1:$G$49,MATCH('orders '!$F99,products!$A$1:$A$49,0),MATCH('orders '!N$1,products!$A$1:$G$1,0))</f>
        <v>0.5</v>
      </c>
      <c r="O99" s="26">
        <f>INDEX(products!$A$1:$G$49,MATCH('orders '!$F99,products!$A$1:$A$49,0),MATCH('orders '!O$1,products!$A$1:$G$1,0))</f>
        <v>6.75</v>
      </c>
      <c r="P99" s="26">
        <f t="shared" si="5"/>
        <v>13.5</v>
      </c>
      <c r="Q99" s="11">
        <f>_xlfn.XLOOKUP($F99,products!$A$2:$A$49,products!$G$2:$G$49,,0)</f>
        <v>0.60749999999999993</v>
      </c>
      <c r="R99" s="6" t="str">
        <f>IF(_xlfn.XLOOKUP(E99,customers!A99:A1098,customers!I99:I1098,0)=0,"Not Available",(_xlfn.XLOOKUP(E99,customers!A99:A1098,customers!I99:I1098,0)))</f>
        <v>No</v>
      </c>
    </row>
    <row r="100" spans="1:18" x14ac:dyDescent="0.25">
      <c r="A100" s="6" t="s">
        <v>1038</v>
      </c>
      <c r="B100" s="23">
        <v>44394</v>
      </c>
      <c r="C100" s="6" t="str">
        <f t="shared" si="3"/>
        <v>Saturday</v>
      </c>
      <c r="D100" s="6" t="str">
        <f t="shared" si="4"/>
        <v>July</v>
      </c>
      <c r="E100" s="6" t="s">
        <v>1039</v>
      </c>
      <c r="F100" s="6" t="s">
        <v>6154</v>
      </c>
      <c r="G100" s="6">
        <v>1</v>
      </c>
      <c r="H100" s="6" t="str">
        <f>_xlfn.XLOOKUP(E100,customers!$A$2:$A$1001,customers!$B$2:$B$1001,,0)</f>
        <v>Ruy Cancellieri</v>
      </c>
      <c r="I100" s="6" t="str">
        <f>IF(_xlfn.XLOOKUP(E100,customers!$A$2:$A$1001,customers!$C$2:$C$1001,,0)=0,"Not Available",(_xlfn.XLOOKUP(E100,customers!$A$2:$A$1001,customers!$C$2:$C$1001,,0)))</f>
        <v>Not Available</v>
      </c>
      <c r="J100" s="6" t="str">
        <f>_xlfn.XLOOKUP(E100,customers!$A$1:$A$1001,customers!$G$1:$G$1001,,0)</f>
        <v>Ireland</v>
      </c>
      <c r="K100" s="6" t="str">
        <f>_xlfn.XLOOKUP($E100,customers!$A$2:$A$1001,customers!$F$2:$F$1001,,0)</f>
        <v>Confey</v>
      </c>
      <c r="L100" s="6" t="s">
        <v>6199</v>
      </c>
      <c r="M100" s="6" t="s">
        <v>6202</v>
      </c>
      <c r="N100" s="7">
        <f>INDEX(products!$A$1:$G$49,MATCH('orders '!$F100,products!$A$1:$A$49,0),MATCH('orders '!N$1,products!$A$1:$G$1,0))</f>
        <v>0.2</v>
      </c>
      <c r="O100" s="24">
        <f>INDEX(products!$A$1:$G$49,MATCH('orders '!$F100,products!$A$1:$A$49,0),MATCH('orders '!O$1,products!$A$1:$G$1,0))</f>
        <v>2.9849999999999999</v>
      </c>
      <c r="P100" s="24">
        <f t="shared" si="5"/>
        <v>2.9849999999999999</v>
      </c>
      <c r="Q100" s="8">
        <f>_xlfn.XLOOKUP($F100,products!$A$2:$A$49,products!$G$2:$G$49,,0)</f>
        <v>0.26865</v>
      </c>
      <c r="R100" s="6" t="str">
        <f>IF(_xlfn.XLOOKUP(E100,customers!A100:A1099,customers!I100:I1099,0)=0,"Not Available",(_xlfn.XLOOKUP(E100,customers!A100:A1099,customers!I100:I1099,0)))</f>
        <v>No</v>
      </c>
    </row>
    <row r="101" spans="1:18" x14ac:dyDescent="0.25">
      <c r="A101" s="9" t="s">
        <v>1043</v>
      </c>
      <c r="B101" s="25">
        <v>44139</v>
      </c>
      <c r="C101" s="9" t="str">
        <f t="shared" si="3"/>
        <v>Wednesday</v>
      </c>
      <c r="D101" s="9" t="str">
        <f t="shared" si="4"/>
        <v>November</v>
      </c>
      <c r="E101" s="9" t="s">
        <v>1044</v>
      </c>
      <c r="F101" s="9" t="s">
        <v>6159</v>
      </c>
      <c r="G101" s="9">
        <v>3</v>
      </c>
      <c r="H101" s="9" t="str">
        <f>_xlfn.XLOOKUP(E101,customers!$A$2:$A$1001,customers!$B$2:$B$1001,,0)</f>
        <v>Aube Follett</v>
      </c>
      <c r="I101" s="9" t="str">
        <f>IF(_xlfn.XLOOKUP(E101,customers!$A$2:$A$1001,customers!$C$2:$C$1001,,0)=0,"Not Available",(_xlfn.XLOOKUP(E101,customers!$A$2:$A$1001,customers!$C$2:$C$1001,,0)))</f>
        <v>Not Available</v>
      </c>
      <c r="J101" s="9" t="str">
        <f>_xlfn.XLOOKUP(E101,customers!$A$1:$A$1001,customers!$G$1:$G$1001,,0)</f>
        <v>United States</v>
      </c>
      <c r="K101" s="9" t="str">
        <f>_xlfn.XLOOKUP($E101,customers!$A$2:$A$1001,customers!$F$2:$F$1001,,0)</f>
        <v>Columbus</v>
      </c>
      <c r="L101" s="9" t="s">
        <v>6201</v>
      </c>
      <c r="M101" s="9" t="s">
        <v>6197</v>
      </c>
      <c r="N101" s="10">
        <f>INDEX(products!$A$1:$G$49,MATCH('orders '!$F101,products!$A$1:$A$49,0),MATCH('orders '!N$1,products!$A$1:$G$1,0))</f>
        <v>0.2</v>
      </c>
      <c r="O101" s="26">
        <f>INDEX(products!$A$1:$G$49,MATCH('orders '!$F101,products!$A$1:$A$49,0),MATCH('orders '!O$1,products!$A$1:$G$1,0))</f>
        <v>4.3650000000000002</v>
      </c>
      <c r="P101" s="26">
        <f t="shared" si="5"/>
        <v>13.095000000000001</v>
      </c>
      <c r="Q101" s="11">
        <f>_xlfn.XLOOKUP($F101,products!$A$2:$A$49,products!$G$2:$G$49,,0)</f>
        <v>0.56745000000000001</v>
      </c>
      <c r="R101" s="6" t="str">
        <f>IF(_xlfn.XLOOKUP(E101,customers!A101:A1100,customers!I101:I1100,0)=0,"Not Available",(_xlfn.XLOOKUP(E101,customers!A101:A1100,customers!I101:I1100,0)))</f>
        <v>Yes</v>
      </c>
    </row>
    <row r="102" spans="1:18" x14ac:dyDescent="0.25">
      <c r="A102" s="6" t="s">
        <v>1048</v>
      </c>
      <c r="B102" s="23">
        <v>44291</v>
      </c>
      <c r="C102" s="6" t="str">
        <f t="shared" si="3"/>
        <v>Monday</v>
      </c>
      <c r="D102" s="6" t="str">
        <f t="shared" si="4"/>
        <v>April</v>
      </c>
      <c r="E102" s="6" t="s">
        <v>1049</v>
      </c>
      <c r="F102" s="6" t="s">
        <v>6167</v>
      </c>
      <c r="G102" s="6">
        <v>2</v>
      </c>
      <c r="H102" s="6" t="str">
        <f>_xlfn.XLOOKUP(E102,customers!$A$2:$A$1001,customers!$B$2:$B$1001,,0)</f>
        <v>Rudiger Di Bartolomeo</v>
      </c>
      <c r="I102" s="6" t="str">
        <f>IF(_xlfn.XLOOKUP(E102,customers!$A$2:$A$1001,customers!$C$2:$C$1001,,0)=0,"Not Available",(_xlfn.XLOOKUP(E102,customers!$A$2:$A$1001,customers!$C$2:$C$1001,,0)))</f>
        <v>Not Available</v>
      </c>
      <c r="J102" s="6" t="str">
        <f>_xlfn.XLOOKUP(E102,customers!$A$1:$A$1001,customers!$G$1:$G$1001,,0)</f>
        <v>United States</v>
      </c>
      <c r="K102" s="6" t="str">
        <f>_xlfn.XLOOKUP($E102,customers!$A$2:$A$1001,customers!$F$2:$F$1001,,0)</f>
        <v>Stockton</v>
      </c>
      <c r="L102" s="6" t="s">
        <v>6199</v>
      </c>
      <c r="M102" s="6" t="s">
        <v>6200</v>
      </c>
      <c r="N102" s="7">
        <f>INDEX(products!$A$1:$G$49,MATCH('orders '!$F102,products!$A$1:$A$49,0),MATCH('orders '!N$1,products!$A$1:$G$1,0))</f>
        <v>0.2</v>
      </c>
      <c r="O102" s="24">
        <f>INDEX(products!$A$1:$G$49,MATCH('orders '!$F102,products!$A$1:$A$49,0),MATCH('orders '!O$1,products!$A$1:$G$1,0))</f>
        <v>3.8849999999999998</v>
      </c>
      <c r="P102" s="24">
        <f t="shared" si="5"/>
        <v>7.77</v>
      </c>
      <c r="Q102" s="8">
        <f>_xlfn.XLOOKUP($F102,products!$A$2:$A$49,products!$G$2:$G$49,,0)</f>
        <v>0.34964999999999996</v>
      </c>
      <c r="R102" s="6" t="str">
        <f>IF(_xlfn.XLOOKUP(E102,customers!A102:A1101,customers!I102:I1101,0)=0,"Not Available",(_xlfn.XLOOKUP(E102,customers!A102:A1101,customers!I102:I1101,0)))</f>
        <v>Yes</v>
      </c>
    </row>
    <row r="103" spans="1:18" x14ac:dyDescent="0.25">
      <c r="A103" s="9" t="s">
        <v>1053</v>
      </c>
      <c r="B103" s="25">
        <v>43891</v>
      </c>
      <c r="C103" s="9" t="str">
        <f t="shared" si="3"/>
        <v>Sunday</v>
      </c>
      <c r="D103" s="9" t="str">
        <f t="shared" si="4"/>
        <v>March</v>
      </c>
      <c r="E103" s="9" t="s">
        <v>1054</v>
      </c>
      <c r="F103" s="9" t="s">
        <v>6165</v>
      </c>
      <c r="G103" s="9">
        <v>5</v>
      </c>
      <c r="H103" s="9" t="str">
        <f>_xlfn.XLOOKUP(E103,customers!$A$2:$A$1001,customers!$B$2:$B$1001,,0)</f>
        <v>Nickey Youles</v>
      </c>
      <c r="I103" s="9" t="str">
        <f>IF(_xlfn.XLOOKUP(E103,customers!$A$2:$A$1001,customers!$C$2:$C$1001,,0)=0,"Not Available",(_xlfn.XLOOKUP(E103,customers!$A$2:$A$1001,customers!$C$2:$C$1001,,0)))</f>
        <v>nyoules2t@reference.com</v>
      </c>
      <c r="J103" s="9" t="str">
        <f>_xlfn.XLOOKUP(E103,customers!$A$1:$A$1001,customers!$G$1:$G$1001,,0)</f>
        <v>Ireland</v>
      </c>
      <c r="K103" s="9" t="str">
        <f>_xlfn.XLOOKUP($E103,customers!$A$2:$A$1001,customers!$F$2:$F$1001,,0)</f>
        <v>Edgeworthstown</v>
      </c>
      <c r="L103" s="9" t="s">
        <v>6201</v>
      </c>
      <c r="M103" s="9" t="s">
        <v>6202</v>
      </c>
      <c r="N103" s="10">
        <f>INDEX(products!$A$1:$G$49,MATCH('orders '!$F103,products!$A$1:$A$49,0),MATCH('orders '!N$1,products!$A$1:$G$1,0))</f>
        <v>2.5</v>
      </c>
      <c r="O103" s="26">
        <f>INDEX(products!$A$1:$G$49,MATCH('orders '!$F103,products!$A$1:$A$49,0),MATCH('orders '!O$1,products!$A$1:$G$1,0))</f>
        <v>29.784999999999997</v>
      </c>
      <c r="P103" s="26">
        <f t="shared" si="5"/>
        <v>148.92499999999998</v>
      </c>
      <c r="Q103" s="11">
        <f>_xlfn.XLOOKUP($F103,products!$A$2:$A$49,products!$G$2:$G$49,,0)</f>
        <v>3.8720499999999998</v>
      </c>
      <c r="R103" s="6" t="str">
        <f>IF(_xlfn.XLOOKUP(E103,customers!A103:A1102,customers!I103:I1102,0)=0,"Not Available",(_xlfn.XLOOKUP(E103,customers!A103:A1102,customers!I103:I1102,0)))</f>
        <v>Yes</v>
      </c>
    </row>
    <row r="104" spans="1:18" x14ac:dyDescent="0.25">
      <c r="A104" s="6" t="s">
        <v>1059</v>
      </c>
      <c r="B104" s="23">
        <v>44488</v>
      </c>
      <c r="C104" s="6" t="str">
        <f t="shared" si="3"/>
        <v>Tuesday</v>
      </c>
      <c r="D104" s="6" t="str">
        <f t="shared" si="4"/>
        <v>October</v>
      </c>
      <c r="E104" s="6" t="s">
        <v>1060</v>
      </c>
      <c r="F104" s="6" t="s">
        <v>6143</v>
      </c>
      <c r="G104" s="6">
        <v>3</v>
      </c>
      <c r="H104" s="6" t="str">
        <f>_xlfn.XLOOKUP(E104,customers!$A$2:$A$1001,customers!$B$2:$B$1001,,0)</f>
        <v>Dyanna Aizikovitz</v>
      </c>
      <c r="I104" s="6" t="str">
        <f>IF(_xlfn.XLOOKUP(E104,customers!$A$2:$A$1001,customers!$C$2:$C$1001,,0)=0,"Not Available",(_xlfn.XLOOKUP(E104,customers!$A$2:$A$1001,customers!$C$2:$C$1001,,0)))</f>
        <v>daizikovitz2u@answers.com</v>
      </c>
      <c r="J104" s="6" t="str">
        <f>_xlfn.XLOOKUP(E104,customers!$A$1:$A$1001,customers!$G$1:$G$1001,,0)</f>
        <v>Ireland</v>
      </c>
      <c r="K104" s="6" t="str">
        <f>_xlfn.XLOOKUP($E104,customers!$A$2:$A$1001,customers!$F$2:$F$1001,,0)</f>
        <v>Leixlip</v>
      </c>
      <c r="L104" s="6" t="s">
        <v>6201</v>
      </c>
      <c r="M104" s="6" t="s">
        <v>6202</v>
      </c>
      <c r="N104" s="7">
        <f>INDEX(products!$A$1:$G$49,MATCH('orders '!$F104,products!$A$1:$A$49,0),MATCH('orders '!N$1,products!$A$1:$G$1,0))</f>
        <v>1</v>
      </c>
      <c r="O104" s="24">
        <f>INDEX(products!$A$1:$G$49,MATCH('orders '!$F104,products!$A$1:$A$49,0),MATCH('orders '!O$1,products!$A$1:$G$1,0))</f>
        <v>12.95</v>
      </c>
      <c r="P104" s="24">
        <f t="shared" si="5"/>
        <v>38.849999999999994</v>
      </c>
      <c r="Q104" s="8">
        <f>_xlfn.XLOOKUP($F104,products!$A$2:$A$49,products!$G$2:$G$49,,0)</f>
        <v>1.6835</v>
      </c>
      <c r="R104" s="6" t="str">
        <f>IF(_xlfn.XLOOKUP(E104,customers!A104:A1103,customers!I104:I1103,0)=0,"Not Available",(_xlfn.XLOOKUP(E104,customers!A104:A1103,customers!I104:I1103,0)))</f>
        <v>Yes</v>
      </c>
    </row>
    <row r="105" spans="1:18" x14ac:dyDescent="0.25">
      <c r="A105" s="9" t="s">
        <v>1065</v>
      </c>
      <c r="B105" s="25">
        <v>44750</v>
      </c>
      <c r="C105" s="9" t="str">
        <f t="shared" si="3"/>
        <v>Friday</v>
      </c>
      <c r="D105" s="9" t="str">
        <f t="shared" si="4"/>
        <v>July</v>
      </c>
      <c r="E105" s="9" t="s">
        <v>1066</v>
      </c>
      <c r="F105" s="9" t="s">
        <v>6174</v>
      </c>
      <c r="G105" s="9">
        <v>4</v>
      </c>
      <c r="H105" s="9" t="str">
        <f>_xlfn.XLOOKUP(E105,customers!$A$2:$A$1001,customers!$B$2:$B$1001,,0)</f>
        <v>Bram Revel</v>
      </c>
      <c r="I105" s="9" t="str">
        <f>IF(_xlfn.XLOOKUP(E105,customers!$A$2:$A$1001,customers!$C$2:$C$1001,,0)=0,"Not Available",(_xlfn.XLOOKUP(E105,customers!$A$2:$A$1001,customers!$C$2:$C$1001,,0)))</f>
        <v>brevel2v@fastcompany.com</v>
      </c>
      <c r="J105" s="9" t="str">
        <f>_xlfn.XLOOKUP(E105,customers!$A$1:$A$1001,customers!$G$1:$G$1001,,0)</f>
        <v>United States</v>
      </c>
      <c r="K105" s="9" t="str">
        <f>_xlfn.XLOOKUP($E105,customers!$A$2:$A$1001,customers!$F$2:$F$1001,,0)</f>
        <v>Rochester</v>
      </c>
      <c r="L105" s="9" t="s">
        <v>6196</v>
      </c>
      <c r="M105" s="9" t="s">
        <v>6197</v>
      </c>
      <c r="N105" s="10">
        <f>INDEX(products!$A$1:$G$49,MATCH('orders '!$F105,products!$A$1:$A$49,0),MATCH('orders '!N$1,products!$A$1:$G$1,0))</f>
        <v>0.2</v>
      </c>
      <c r="O105" s="26">
        <f>INDEX(products!$A$1:$G$49,MATCH('orders '!$F105,products!$A$1:$A$49,0),MATCH('orders '!O$1,products!$A$1:$G$1,0))</f>
        <v>2.9849999999999999</v>
      </c>
      <c r="P105" s="26">
        <f t="shared" si="5"/>
        <v>11.94</v>
      </c>
      <c r="Q105" s="11">
        <f>_xlfn.XLOOKUP($F105,products!$A$2:$A$49,products!$G$2:$G$49,,0)</f>
        <v>0.17909999999999998</v>
      </c>
      <c r="R105" s="6" t="str">
        <f>IF(_xlfn.XLOOKUP(E105,customers!A105:A1104,customers!I105:I1104,0)=0,"Not Available",(_xlfn.XLOOKUP(E105,customers!A105:A1104,customers!I105:I1104,0)))</f>
        <v>No</v>
      </c>
    </row>
    <row r="106" spans="1:18" x14ac:dyDescent="0.25">
      <c r="A106" s="6" t="s">
        <v>1071</v>
      </c>
      <c r="B106" s="23">
        <v>43694</v>
      </c>
      <c r="C106" s="6" t="str">
        <f t="shared" si="3"/>
        <v>Saturday</v>
      </c>
      <c r="D106" s="6" t="str">
        <f t="shared" si="4"/>
        <v>August</v>
      </c>
      <c r="E106" s="6" t="s">
        <v>1072</v>
      </c>
      <c r="F106" s="6" t="s">
        <v>6162</v>
      </c>
      <c r="G106" s="6">
        <v>6</v>
      </c>
      <c r="H106" s="6" t="str">
        <f>_xlfn.XLOOKUP(E106,customers!$A$2:$A$1001,customers!$B$2:$B$1001,,0)</f>
        <v>Emiline Priddis</v>
      </c>
      <c r="I106" s="6" t="str">
        <f>IF(_xlfn.XLOOKUP(E106,customers!$A$2:$A$1001,customers!$C$2:$C$1001,,0)=0,"Not Available",(_xlfn.XLOOKUP(E106,customers!$A$2:$A$1001,customers!$C$2:$C$1001,,0)))</f>
        <v>epriddis2w@nationalgeographic.com</v>
      </c>
      <c r="J106" s="6" t="str">
        <f>_xlfn.XLOOKUP(E106,customers!$A$1:$A$1001,customers!$G$1:$G$1001,,0)</f>
        <v>United States</v>
      </c>
      <c r="K106" s="6" t="str">
        <f>_xlfn.XLOOKUP($E106,customers!$A$2:$A$1001,customers!$F$2:$F$1001,,0)</f>
        <v>Tuscaloosa</v>
      </c>
      <c r="L106" s="6" t="s">
        <v>6201</v>
      </c>
      <c r="M106" s="6" t="s">
        <v>6197</v>
      </c>
      <c r="N106" s="7">
        <f>INDEX(products!$A$1:$G$49,MATCH('orders '!$F106,products!$A$1:$A$49,0),MATCH('orders '!N$1,products!$A$1:$G$1,0))</f>
        <v>1</v>
      </c>
      <c r="O106" s="24">
        <f>INDEX(products!$A$1:$G$49,MATCH('orders '!$F106,products!$A$1:$A$49,0),MATCH('orders '!O$1,products!$A$1:$G$1,0))</f>
        <v>14.55</v>
      </c>
      <c r="P106" s="24">
        <f t="shared" si="5"/>
        <v>87.300000000000011</v>
      </c>
      <c r="Q106" s="8">
        <f>_xlfn.XLOOKUP($F106,products!$A$2:$A$49,products!$G$2:$G$49,,0)</f>
        <v>1.8915000000000002</v>
      </c>
      <c r="R106" s="6" t="str">
        <f>IF(_xlfn.XLOOKUP(E106,customers!A106:A1105,customers!I106:I1105,0)=0,"Not Available",(_xlfn.XLOOKUP(E106,customers!A106:A1105,customers!I106:I1105,0)))</f>
        <v>No</v>
      </c>
    </row>
    <row r="107" spans="1:18" x14ac:dyDescent="0.25">
      <c r="A107" s="9" t="s">
        <v>1077</v>
      </c>
      <c r="B107" s="25">
        <v>43982</v>
      </c>
      <c r="C107" s="9" t="str">
        <f t="shared" si="3"/>
        <v>Sunday</v>
      </c>
      <c r="D107" s="9" t="str">
        <f t="shared" si="4"/>
        <v>May</v>
      </c>
      <c r="E107" s="9" t="s">
        <v>1078</v>
      </c>
      <c r="F107" s="9" t="s">
        <v>6157</v>
      </c>
      <c r="G107" s="9">
        <v>6</v>
      </c>
      <c r="H107" s="9" t="str">
        <f>_xlfn.XLOOKUP(E107,customers!$A$2:$A$1001,customers!$B$2:$B$1001,,0)</f>
        <v>Queenie Veel</v>
      </c>
      <c r="I107" s="9" t="str">
        <f>IF(_xlfn.XLOOKUP(E107,customers!$A$2:$A$1001,customers!$C$2:$C$1001,,0)=0,"Not Available",(_xlfn.XLOOKUP(E107,customers!$A$2:$A$1001,customers!$C$2:$C$1001,,0)))</f>
        <v>qveel2x@jugem.jp</v>
      </c>
      <c r="J107" s="9" t="str">
        <f>_xlfn.XLOOKUP(E107,customers!$A$1:$A$1001,customers!$G$1:$G$1001,,0)</f>
        <v>United States</v>
      </c>
      <c r="K107" s="9" t="str">
        <f>_xlfn.XLOOKUP($E107,customers!$A$2:$A$1001,customers!$F$2:$F$1001,,0)</f>
        <v>Houston</v>
      </c>
      <c r="L107" s="9" t="s">
        <v>6199</v>
      </c>
      <c r="M107" s="9" t="s">
        <v>6197</v>
      </c>
      <c r="N107" s="10">
        <f>INDEX(products!$A$1:$G$49,MATCH('orders '!$F107,products!$A$1:$A$49,0),MATCH('orders '!N$1,products!$A$1:$G$1,0))</f>
        <v>0.5</v>
      </c>
      <c r="O107" s="26">
        <f>INDEX(products!$A$1:$G$49,MATCH('orders '!$F107,products!$A$1:$A$49,0),MATCH('orders '!O$1,products!$A$1:$G$1,0))</f>
        <v>6.75</v>
      </c>
      <c r="P107" s="26">
        <f t="shared" si="5"/>
        <v>40.5</v>
      </c>
      <c r="Q107" s="11">
        <f>_xlfn.XLOOKUP($F107,products!$A$2:$A$49,products!$G$2:$G$49,,0)</f>
        <v>0.60749999999999993</v>
      </c>
      <c r="R107" s="6" t="str">
        <f>IF(_xlfn.XLOOKUP(E107,customers!A107:A1106,customers!I107:I1106,0)=0,"Not Available",(_xlfn.XLOOKUP(E107,customers!A107:A1106,customers!I107:I1106,0)))</f>
        <v>Yes</v>
      </c>
    </row>
    <row r="108" spans="1:18" x14ac:dyDescent="0.25">
      <c r="A108" s="6" t="s">
        <v>1083</v>
      </c>
      <c r="B108" s="23">
        <v>43956</v>
      </c>
      <c r="C108" s="6" t="str">
        <f t="shared" si="3"/>
        <v>Tuesday</v>
      </c>
      <c r="D108" s="6" t="str">
        <f t="shared" si="4"/>
        <v>May</v>
      </c>
      <c r="E108" s="6" t="s">
        <v>1084</v>
      </c>
      <c r="F108" s="6" t="s">
        <v>6183</v>
      </c>
      <c r="G108" s="6">
        <v>2</v>
      </c>
      <c r="H108" s="6" t="str">
        <f>_xlfn.XLOOKUP(E108,customers!$A$2:$A$1001,customers!$B$2:$B$1001,,0)</f>
        <v>Lind Conyers</v>
      </c>
      <c r="I108" s="6" t="str">
        <f>IF(_xlfn.XLOOKUP(E108,customers!$A$2:$A$1001,customers!$C$2:$C$1001,,0)=0,"Not Available",(_xlfn.XLOOKUP(E108,customers!$A$2:$A$1001,customers!$C$2:$C$1001,,0)))</f>
        <v>lconyers2y@twitter.com</v>
      </c>
      <c r="J108" s="6" t="str">
        <f>_xlfn.XLOOKUP(E108,customers!$A$1:$A$1001,customers!$G$1:$G$1001,,0)</f>
        <v>United States</v>
      </c>
      <c r="K108" s="6" t="str">
        <f>_xlfn.XLOOKUP($E108,customers!$A$2:$A$1001,customers!$F$2:$F$1001,,0)</f>
        <v>El Paso</v>
      </c>
      <c r="L108" s="6" t="s">
        <v>6198</v>
      </c>
      <c r="M108" s="6" t="s">
        <v>6202</v>
      </c>
      <c r="N108" s="7">
        <f>INDEX(products!$A$1:$G$49,MATCH('orders '!$F108,products!$A$1:$A$49,0),MATCH('orders '!N$1,products!$A$1:$G$1,0))</f>
        <v>1</v>
      </c>
      <c r="O108" s="24">
        <f>INDEX(products!$A$1:$G$49,MATCH('orders '!$F108,products!$A$1:$A$49,0),MATCH('orders '!O$1,products!$A$1:$G$1,0))</f>
        <v>12.15</v>
      </c>
      <c r="P108" s="24">
        <f t="shared" si="5"/>
        <v>24.3</v>
      </c>
      <c r="Q108" s="8">
        <f>_xlfn.XLOOKUP($F108,products!$A$2:$A$49,products!$G$2:$G$49,,0)</f>
        <v>1.3365</v>
      </c>
      <c r="R108" s="6" t="str">
        <f>IF(_xlfn.XLOOKUP(E108,customers!A108:A1107,customers!I108:I1107,0)=0,"Not Available",(_xlfn.XLOOKUP(E108,customers!A108:A1107,customers!I108:I1107,0)))</f>
        <v>No</v>
      </c>
    </row>
    <row r="109" spans="1:18" x14ac:dyDescent="0.25">
      <c r="A109" s="9" t="s">
        <v>1089</v>
      </c>
      <c r="B109" s="25">
        <v>43569</v>
      </c>
      <c r="C109" s="9" t="str">
        <f t="shared" si="3"/>
        <v>Sunday</v>
      </c>
      <c r="D109" s="9" t="str">
        <f t="shared" si="4"/>
        <v>April</v>
      </c>
      <c r="E109" s="9" t="s">
        <v>1090</v>
      </c>
      <c r="F109" s="9" t="s">
        <v>6146</v>
      </c>
      <c r="G109" s="9">
        <v>3</v>
      </c>
      <c r="H109" s="9" t="str">
        <f>_xlfn.XLOOKUP(E109,customers!$A$2:$A$1001,customers!$B$2:$B$1001,,0)</f>
        <v>Pen Wye</v>
      </c>
      <c r="I109" s="9" t="str">
        <f>IF(_xlfn.XLOOKUP(E109,customers!$A$2:$A$1001,customers!$C$2:$C$1001,,0)=0,"Not Available",(_xlfn.XLOOKUP(E109,customers!$A$2:$A$1001,customers!$C$2:$C$1001,,0)))</f>
        <v>pwye2z@dagondesign.com</v>
      </c>
      <c r="J109" s="9" t="str">
        <f>_xlfn.XLOOKUP(E109,customers!$A$1:$A$1001,customers!$G$1:$G$1001,,0)</f>
        <v>United States</v>
      </c>
      <c r="K109" s="9" t="str">
        <f>_xlfn.XLOOKUP($E109,customers!$A$2:$A$1001,customers!$F$2:$F$1001,,0)</f>
        <v>Colorado Springs</v>
      </c>
      <c r="L109" s="9" t="s">
        <v>6196</v>
      </c>
      <c r="M109" s="9" t="s">
        <v>6197</v>
      </c>
      <c r="N109" s="10">
        <f>INDEX(products!$A$1:$G$49,MATCH('orders '!$F109,products!$A$1:$A$49,0),MATCH('orders '!N$1,products!$A$1:$G$1,0))</f>
        <v>0.5</v>
      </c>
      <c r="O109" s="26">
        <f>INDEX(products!$A$1:$G$49,MATCH('orders '!$F109,products!$A$1:$A$49,0),MATCH('orders '!O$1,products!$A$1:$G$1,0))</f>
        <v>5.97</v>
      </c>
      <c r="P109" s="26">
        <f t="shared" si="5"/>
        <v>17.91</v>
      </c>
      <c r="Q109" s="11">
        <f>_xlfn.XLOOKUP($F109,products!$A$2:$A$49,products!$G$2:$G$49,,0)</f>
        <v>0.35819999999999996</v>
      </c>
      <c r="R109" s="6" t="str">
        <f>IF(_xlfn.XLOOKUP(E109,customers!A109:A1108,customers!I109:I1108,0)=0,"Not Available",(_xlfn.XLOOKUP(E109,customers!A109:A1108,customers!I109:I1108,0)))</f>
        <v>Yes</v>
      </c>
    </row>
    <row r="110" spans="1:18" x14ac:dyDescent="0.25">
      <c r="A110" s="6" t="s">
        <v>1095</v>
      </c>
      <c r="B110" s="23">
        <v>44041</v>
      </c>
      <c r="C110" s="6" t="str">
        <f t="shared" si="3"/>
        <v>Wednesday</v>
      </c>
      <c r="D110" s="6" t="str">
        <f t="shared" si="4"/>
        <v>July</v>
      </c>
      <c r="E110" s="6" t="s">
        <v>1096</v>
      </c>
      <c r="F110" s="6" t="s">
        <v>6157</v>
      </c>
      <c r="G110" s="6">
        <v>4</v>
      </c>
      <c r="H110" s="6" t="str">
        <f>_xlfn.XLOOKUP(E110,customers!$A$2:$A$1001,customers!$B$2:$B$1001,,0)</f>
        <v>Isahella Hagland</v>
      </c>
      <c r="I110" s="6" t="str">
        <f>IF(_xlfn.XLOOKUP(E110,customers!$A$2:$A$1001,customers!$C$2:$C$1001,,0)=0,"Not Available",(_xlfn.XLOOKUP(E110,customers!$A$2:$A$1001,customers!$C$2:$C$1001,,0)))</f>
        <v>Not Available</v>
      </c>
      <c r="J110" s="6" t="str">
        <f>_xlfn.XLOOKUP(E110,customers!$A$1:$A$1001,customers!$G$1:$G$1001,,0)</f>
        <v>United States</v>
      </c>
      <c r="K110" s="6" t="str">
        <f>_xlfn.XLOOKUP($E110,customers!$A$2:$A$1001,customers!$F$2:$F$1001,,0)</f>
        <v>Fort Wayne</v>
      </c>
      <c r="L110" s="6" t="s">
        <v>6199</v>
      </c>
      <c r="M110" s="6" t="s">
        <v>6197</v>
      </c>
      <c r="N110" s="7">
        <f>INDEX(products!$A$1:$G$49,MATCH('orders '!$F110,products!$A$1:$A$49,0),MATCH('orders '!N$1,products!$A$1:$G$1,0))</f>
        <v>0.5</v>
      </c>
      <c r="O110" s="24">
        <f>INDEX(products!$A$1:$G$49,MATCH('orders '!$F110,products!$A$1:$A$49,0),MATCH('orders '!O$1,products!$A$1:$G$1,0))</f>
        <v>6.75</v>
      </c>
      <c r="P110" s="24">
        <f t="shared" si="5"/>
        <v>27</v>
      </c>
      <c r="Q110" s="8">
        <f>_xlfn.XLOOKUP($F110,products!$A$2:$A$49,products!$G$2:$G$49,,0)</f>
        <v>0.60749999999999993</v>
      </c>
      <c r="R110" s="6" t="str">
        <f>IF(_xlfn.XLOOKUP(E110,customers!A110:A1109,customers!I110:I1109,0)=0,"Not Available",(_xlfn.XLOOKUP(E110,customers!A110:A1109,customers!I110:I1109,0)))</f>
        <v>No</v>
      </c>
    </row>
    <row r="111" spans="1:18" x14ac:dyDescent="0.25">
      <c r="A111" s="9" t="s">
        <v>1100</v>
      </c>
      <c r="B111" s="25">
        <v>43811</v>
      </c>
      <c r="C111" s="9" t="str">
        <f t="shared" si="3"/>
        <v>Thursday</v>
      </c>
      <c r="D111" s="9" t="str">
        <f t="shared" si="4"/>
        <v>December</v>
      </c>
      <c r="E111" s="9" t="s">
        <v>1101</v>
      </c>
      <c r="F111" s="9" t="s">
        <v>6169</v>
      </c>
      <c r="G111" s="9">
        <v>1</v>
      </c>
      <c r="H111" s="9" t="str">
        <f>_xlfn.XLOOKUP(E111,customers!$A$2:$A$1001,customers!$B$2:$B$1001,,0)</f>
        <v>Terry Sheryn</v>
      </c>
      <c r="I111" s="9" t="str">
        <f>IF(_xlfn.XLOOKUP(E111,customers!$A$2:$A$1001,customers!$C$2:$C$1001,,0)=0,"Not Available",(_xlfn.XLOOKUP(E111,customers!$A$2:$A$1001,customers!$C$2:$C$1001,,0)))</f>
        <v>tsheryn31@mtv.com</v>
      </c>
      <c r="J111" s="9" t="str">
        <f>_xlfn.XLOOKUP(E111,customers!$A$1:$A$1001,customers!$G$1:$G$1001,,0)</f>
        <v>United States</v>
      </c>
      <c r="K111" s="9" t="str">
        <f>_xlfn.XLOOKUP($E111,customers!$A$2:$A$1001,customers!$F$2:$F$1001,,0)</f>
        <v>Port Washington</v>
      </c>
      <c r="L111" s="9" t="s">
        <v>6201</v>
      </c>
      <c r="M111" s="9" t="s">
        <v>6202</v>
      </c>
      <c r="N111" s="10">
        <f>INDEX(products!$A$1:$G$49,MATCH('orders '!$F111,products!$A$1:$A$49,0),MATCH('orders '!N$1,products!$A$1:$G$1,0))</f>
        <v>0.5</v>
      </c>
      <c r="O111" s="26">
        <f>INDEX(products!$A$1:$G$49,MATCH('orders '!$F111,products!$A$1:$A$49,0),MATCH('orders '!O$1,products!$A$1:$G$1,0))</f>
        <v>7.77</v>
      </c>
      <c r="P111" s="26">
        <f t="shared" si="5"/>
        <v>7.77</v>
      </c>
      <c r="Q111" s="11">
        <f>_xlfn.XLOOKUP($F111,products!$A$2:$A$49,products!$G$2:$G$49,,0)</f>
        <v>1.0101</v>
      </c>
      <c r="R111" s="6" t="str">
        <f>IF(_xlfn.XLOOKUP(E111,customers!A111:A1110,customers!I111:I1110,0)=0,"Not Available",(_xlfn.XLOOKUP(E111,customers!A111:A1110,customers!I111:I1110,0)))</f>
        <v>Yes</v>
      </c>
    </row>
    <row r="112" spans="1:18" x14ac:dyDescent="0.25">
      <c r="A112" s="6" t="s">
        <v>1106</v>
      </c>
      <c r="B112" s="23">
        <v>44727</v>
      </c>
      <c r="C112" s="6" t="str">
        <f t="shared" si="3"/>
        <v>Wednesday</v>
      </c>
      <c r="D112" s="6" t="str">
        <f t="shared" si="4"/>
        <v>June</v>
      </c>
      <c r="E112" s="6" t="s">
        <v>1107</v>
      </c>
      <c r="F112" s="6" t="s">
        <v>6184</v>
      </c>
      <c r="G112" s="6">
        <v>3</v>
      </c>
      <c r="H112" s="6" t="str">
        <f>_xlfn.XLOOKUP(E112,customers!$A$2:$A$1001,customers!$B$2:$B$1001,,0)</f>
        <v>Marie-jeanne Redgrave</v>
      </c>
      <c r="I112" s="6" t="str">
        <f>IF(_xlfn.XLOOKUP(E112,customers!$A$2:$A$1001,customers!$C$2:$C$1001,,0)=0,"Not Available",(_xlfn.XLOOKUP(E112,customers!$A$2:$A$1001,customers!$C$2:$C$1001,,0)))</f>
        <v>mredgrave32@cargocollective.com</v>
      </c>
      <c r="J112" s="6" t="str">
        <f>_xlfn.XLOOKUP(E112,customers!$A$1:$A$1001,customers!$G$1:$G$1001,,0)</f>
        <v>United States</v>
      </c>
      <c r="K112" s="6" t="str">
        <f>_xlfn.XLOOKUP($E112,customers!$A$2:$A$1001,customers!$F$2:$F$1001,,0)</f>
        <v>Springfield</v>
      </c>
      <c r="L112" s="6" t="s">
        <v>6198</v>
      </c>
      <c r="M112" s="6" t="s">
        <v>6200</v>
      </c>
      <c r="N112" s="7">
        <f>INDEX(products!$A$1:$G$49,MATCH('orders '!$F112,products!$A$1:$A$49,0),MATCH('orders '!N$1,products!$A$1:$G$1,0))</f>
        <v>0.2</v>
      </c>
      <c r="O112" s="24">
        <f>INDEX(products!$A$1:$G$49,MATCH('orders '!$F112,products!$A$1:$A$49,0),MATCH('orders '!O$1,products!$A$1:$G$1,0))</f>
        <v>4.4550000000000001</v>
      </c>
      <c r="P112" s="24">
        <f t="shared" si="5"/>
        <v>13.365</v>
      </c>
      <c r="Q112" s="8">
        <f>_xlfn.XLOOKUP($F112,products!$A$2:$A$49,products!$G$2:$G$49,,0)</f>
        <v>0.49004999999999999</v>
      </c>
      <c r="R112" s="6" t="str">
        <f>IF(_xlfn.XLOOKUP(E112,customers!A112:A1111,customers!I112:I1111,0)=0,"Not Available",(_xlfn.XLOOKUP(E112,customers!A112:A1111,customers!I112:I1111,0)))</f>
        <v>Yes</v>
      </c>
    </row>
    <row r="113" spans="1:18" x14ac:dyDescent="0.25">
      <c r="A113" s="9" t="s">
        <v>1112</v>
      </c>
      <c r="B113" s="25">
        <v>43642</v>
      </c>
      <c r="C113" s="9" t="str">
        <f t="shared" si="3"/>
        <v>Wednesday</v>
      </c>
      <c r="D113" s="9" t="str">
        <f t="shared" si="4"/>
        <v>June</v>
      </c>
      <c r="E113" s="9" t="s">
        <v>1113</v>
      </c>
      <c r="F113" s="9" t="s">
        <v>6172</v>
      </c>
      <c r="G113" s="9">
        <v>5</v>
      </c>
      <c r="H113" s="9" t="str">
        <f>_xlfn.XLOOKUP(E113,customers!$A$2:$A$1001,customers!$B$2:$B$1001,,0)</f>
        <v>Betty Fominov</v>
      </c>
      <c r="I113" s="9" t="str">
        <f>IF(_xlfn.XLOOKUP(E113,customers!$A$2:$A$1001,customers!$C$2:$C$1001,,0)=0,"Not Available",(_xlfn.XLOOKUP(E113,customers!$A$2:$A$1001,customers!$C$2:$C$1001,,0)))</f>
        <v>bfominov33@yale.edu</v>
      </c>
      <c r="J113" s="9" t="str">
        <f>_xlfn.XLOOKUP(E113,customers!$A$1:$A$1001,customers!$G$1:$G$1001,,0)</f>
        <v>United States</v>
      </c>
      <c r="K113" s="9" t="str">
        <f>_xlfn.XLOOKUP($E113,customers!$A$2:$A$1001,customers!$F$2:$F$1001,,0)</f>
        <v>Pensacola</v>
      </c>
      <c r="L113" s="9" t="s">
        <v>6196</v>
      </c>
      <c r="M113" s="9" t="s">
        <v>6202</v>
      </c>
      <c r="N113" s="10">
        <f>INDEX(products!$A$1:$G$49,MATCH('orders '!$F113,products!$A$1:$A$49,0),MATCH('orders '!N$1,products!$A$1:$G$1,0))</f>
        <v>0.5</v>
      </c>
      <c r="O113" s="26">
        <f>INDEX(products!$A$1:$G$49,MATCH('orders '!$F113,products!$A$1:$A$49,0),MATCH('orders '!O$1,products!$A$1:$G$1,0))</f>
        <v>5.3699999999999992</v>
      </c>
      <c r="P113" s="26">
        <f t="shared" si="5"/>
        <v>26.849999999999994</v>
      </c>
      <c r="Q113" s="11">
        <f>_xlfn.XLOOKUP($F113,products!$A$2:$A$49,products!$G$2:$G$49,,0)</f>
        <v>0.32219999999999993</v>
      </c>
      <c r="R113" s="6" t="str">
        <f>IF(_xlfn.XLOOKUP(E113,customers!A113:A1112,customers!I113:I1112,0)=0,"Not Available",(_xlfn.XLOOKUP(E113,customers!A113:A1112,customers!I113:I1112,0)))</f>
        <v>No</v>
      </c>
    </row>
    <row r="114" spans="1:18" x14ac:dyDescent="0.25">
      <c r="A114" s="6" t="s">
        <v>1117</v>
      </c>
      <c r="B114" s="23">
        <v>44481</v>
      </c>
      <c r="C114" s="6" t="str">
        <f t="shared" si="3"/>
        <v>Tuesday</v>
      </c>
      <c r="D114" s="6" t="str">
        <f t="shared" si="4"/>
        <v>October</v>
      </c>
      <c r="E114" s="6" t="s">
        <v>1118</v>
      </c>
      <c r="F114" s="6" t="s">
        <v>6155</v>
      </c>
      <c r="G114" s="6">
        <v>1</v>
      </c>
      <c r="H114" s="6" t="str">
        <f>_xlfn.XLOOKUP(E114,customers!$A$2:$A$1001,customers!$B$2:$B$1001,,0)</f>
        <v>Shawnee Critchlow</v>
      </c>
      <c r="I114" s="6" t="str">
        <f>IF(_xlfn.XLOOKUP(E114,customers!$A$2:$A$1001,customers!$C$2:$C$1001,,0)=0,"Not Available",(_xlfn.XLOOKUP(E114,customers!$A$2:$A$1001,customers!$C$2:$C$1001,,0)))</f>
        <v>scritchlow34@un.org</v>
      </c>
      <c r="J114" s="6" t="str">
        <f>_xlfn.XLOOKUP(E114,customers!$A$1:$A$1001,customers!$G$1:$G$1001,,0)</f>
        <v>United States</v>
      </c>
      <c r="K114" s="6" t="str">
        <f>_xlfn.XLOOKUP($E114,customers!$A$2:$A$1001,customers!$F$2:$F$1001,,0)</f>
        <v>Richmond</v>
      </c>
      <c r="L114" s="6" t="s">
        <v>6199</v>
      </c>
      <c r="M114" s="6" t="s">
        <v>6197</v>
      </c>
      <c r="N114" s="7">
        <f>INDEX(products!$A$1:$G$49,MATCH('orders '!$F114,products!$A$1:$A$49,0),MATCH('orders '!N$1,products!$A$1:$G$1,0))</f>
        <v>1</v>
      </c>
      <c r="O114" s="24">
        <f>INDEX(products!$A$1:$G$49,MATCH('orders '!$F114,products!$A$1:$A$49,0),MATCH('orders '!O$1,products!$A$1:$G$1,0))</f>
        <v>11.25</v>
      </c>
      <c r="P114" s="24">
        <f t="shared" si="5"/>
        <v>11.25</v>
      </c>
      <c r="Q114" s="8">
        <f>_xlfn.XLOOKUP($F114,products!$A$2:$A$49,products!$G$2:$G$49,,0)</f>
        <v>1.0125</v>
      </c>
      <c r="R114" s="6" t="str">
        <f>IF(_xlfn.XLOOKUP(E114,customers!A114:A1113,customers!I114:I1113,0)=0,"Not Available",(_xlfn.XLOOKUP(E114,customers!A114:A1113,customers!I114:I1113,0)))</f>
        <v>No</v>
      </c>
    </row>
    <row r="115" spans="1:18" x14ac:dyDescent="0.25">
      <c r="A115" s="9" t="s">
        <v>1123</v>
      </c>
      <c r="B115" s="25">
        <v>43556</v>
      </c>
      <c r="C115" s="9" t="str">
        <f t="shared" si="3"/>
        <v>Monday</v>
      </c>
      <c r="D115" s="9" t="str">
        <f t="shared" si="4"/>
        <v>April</v>
      </c>
      <c r="E115" s="9" t="s">
        <v>1124</v>
      </c>
      <c r="F115" s="9" t="s">
        <v>6162</v>
      </c>
      <c r="G115" s="9">
        <v>1</v>
      </c>
      <c r="H115" s="9" t="str">
        <f>_xlfn.XLOOKUP(E115,customers!$A$2:$A$1001,customers!$B$2:$B$1001,,0)</f>
        <v>Merrel Steptow</v>
      </c>
      <c r="I115" s="9" t="str">
        <f>IF(_xlfn.XLOOKUP(E115,customers!$A$2:$A$1001,customers!$C$2:$C$1001,,0)=0,"Not Available",(_xlfn.XLOOKUP(E115,customers!$A$2:$A$1001,customers!$C$2:$C$1001,,0)))</f>
        <v>msteptow35@earthlink.net</v>
      </c>
      <c r="J115" s="9" t="str">
        <f>_xlfn.XLOOKUP(E115,customers!$A$1:$A$1001,customers!$G$1:$G$1001,,0)</f>
        <v>Ireland</v>
      </c>
      <c r="K115" s="9" t="str">
        <f>_xlfn.XLOOKUP($E115,customers!$A$2:$A$1001,customers!$F$2:$F$1001,,0)</f>
        <v>Cherryville</v>
      </c>
      <c r="L115" s="9" t="s">
        <v>6201</v>
      </c>
      <c r="M115" s="9" t="s">
        <v>6197</v>
      </c>
      <c r="N115" s="10">
        <f>INDEX(products!$A$1:$G$49,MATCH('orders '!$F115,products!$A$1:$A$49,0),MATCH('orders '!N$1,products!$A$1:$G$1,0))</f>
        <v>1</v>
      </c>
      <c r="O115" s="26">
        <f>INDEX(products!$A$1:$G$49,MATCH('orders '!$F115,products!$A$1:$A$49,0),MATCH('orders '!O$1,products!$A$1:$G$1,0))</f>
        <v>14.55</v>
      </c>
      <c r="P115" s="26">
        <f t="shared" si="5"/>
        <v>14.55</v>
      </c>
      <c r="Q115" s="11">
        <f>_xlfn.XLOOKUP($F115,products!$A$2:$A$49,products!$G$2:$G$49,,0)</f>
        <v>1.8915000000000002</v>
      </c>
      <c r="R115" s="6" t="str">
        <f>IF(_xlfn.XLOOKUP(E115,customers!A115:A1114,customers!I115:I1114,0)=0,"Not Available",(_xlfn.XLOOKUP(E115,customers!A115:A1114,customers!I115:I1114,0)))</f>
        <v>No</v>
      </c>
    </row>
    <row r="116" spans="1:18" x14ac:dyDescent="0.25">
      <c r="A116" s="6" t="s">
        <v>1129</v>
      </c>
      <c r="B116" s="23">
        <v>44265</v>
      </c>
      <c r="C116" s="6" t="str">
        <f t="shared" si="3"/>
        <v>Wednesday</v>
      </c>
      <c r="D116" s="6" t="str">
        <f t="shared" si="4"/>
        <v>March</v>
      </c>
      <c r="E116" s="6" t="s">
        <v>1130</v>
      </c>
      <c r="F116" s="6" t="s">
        <v>6178</v>
      </c>
      <c r="G116" s="6">
        <v>4</v>
      </c>
      <c r="H116" s="6" t="str">
        <f>_xlfn.XLOOKUP(E116,customers!$A$2:$A$1001,customers!$B$2:$B$1001,,0)</f>
        <v>Carmina Hubbuck</v>
      </c>
      <c r="I116" s="6" t="str">
        <f>IF(_xlfn.XLOOKUP(E116,customers!$A$2:$A$1001,customers!$C$2:$C$1001,,0)=0,"Not Available",(_xlfn.XLOOKUP(E116,customers!$A$2:$A$1001,customers!$C$2:$C$1001,,0)))</f>
        <v>Not Available</v>
      </c>
      <c r="J116" s="6" t="str">
        <f>_xlfn.XLOOKUP(E116,customers!$A$1:$A$1001,customers!$G$1:$G$1001,,0)</f>
        <v>United States</v>
      </c>
      <c r="K116" s="6" t="str">
        <f>_xlfn.XLOOKUP($E116,customers!$A$2:$A$1001,customers!$F$2:$F$1001,,0)</f>
        <v>Huntington</v>
      </c>
      <c r="L116" s="6" t="s">
        <v>6196</v>
      </c>
      <c r="M116" s="6" t="s">
        <v>6200</v>
      </c>
      <c r="N116" s="7">
        <f>INDEX(products!$A$1:$G$49,MATCH('orders '!$F116,products!$A$1:$A$49,0),MATCH('orders '!N$1,products!$A$1:$G$1,0))</f>
        <v>0.2</v>
      </c>
      <c r="O116" s="24">
        <f>INDEX(products!$A$1:$G$49,MATCH('orders '!$F116,products!$A$1:$A$49,0),MATCH('orders '!O$1,products!$A$1:$G$1,0))</f>
        <v>3.5849999999999995</v>
      </c>
      <c r="P116" s="24">
        <f t="shared" si="5"/>
        <v>14.339999999999998</v>
      </c>
      <c r="Q116" s="8">
        <f>_xlfn.XLOOKUP($F116,products!$A$2:$A$49,products!$G$2:$G$49,,0)</f>
        <v>0.21509999999999996</v>
      </c>
      <c r="R116" s="6" t="str">
        <f>IF(_xlfn.XLOOKUP(E116,customers!A116:A1115,customers!I116:I1115,0)=0,"Not Available",(_xlfn.XLOOKUP(E116,customers!A116:A1115,customers!I116:I1115,0)))</f>
        <v>No</v>
      </c>
    </row>
    <row r="117" spans="1:18" x14ac:dyDescent="0.25">
      <c r="A117" s="9" t="s">
        <v>1134</v>
      </c>
      <c r="B117" s="25">
        <v>43693</v>
      </c>
      <c r="C117" s="9" t="str">
        <f t="shared" si="3"/>
        <v>Friday</v>
      </c>
      <c r="D117" s="9" t="str">
        <f t="shared" si="4"/>
        <v>August</v>
      </c>
      <c r="E117" s="9" t="s">
        <v>1135</v>
      </c>
      <c r="F117" s="9" t="s">
        <v>6170</v>
      </c>
      <c r="G117" s="9">
        <v>1</v>
      </c>
      <c r="H117" s="9" t="str">
        <f>_xlfn.XLOOKUP(E117,customers!$A$2:$A$1001,customers!$B$2:$B$1001,,0)</f>
        <v>Ingeberg Mulliner</v>
      </c>
      <c r="I117" s="9" t="str">
        <f>IF(_xlfn.XLOOKUP(E117,customers!$A$2:$A$1001,customers!$C$2:$C$1001,,0)=0,"Not Available",(_xlfn.XLOOKUP(E117,customers!$A$2:$A$1001,customers!$C$2:$C$1001,,0)))</f>
        <v>imulliner37@pinterest.com</v>
      </c>
      <c r="J117" s="9" t="str">
        <f>_xlfn.XLOOKUP(E117,customers!$A$1:$A$1001,customers!$G$1:$G$1001,,0)</f>
        <v>United Kingdom</v>
      </c>
      <c r="K117" s="9" t="str">
        <f>_xlfn.XLOOKUP($E117,customers!$A$2:$A$1001,customers!$F$2:$F$1001,,0)</f>
        <v>Birmingham</v>
      </c>
      <c r="L117" s="9" t="s">
        <v>6201</v>
      </c>
      <c r="M117" s="9" t="s">
        <v>6200</v>
      </c>
      <c r="N117" s="10">
        <f>INDEX(products!$A$1:$G$49,MATCH('orders '!$F117,products!$A$1:$A$49,0),MATCH('orders '!N$1,products!$A$1:$G$1,0))</f>
        <v>1</v>
      </c>
      <c r="O117" s="26">
        <f>INDEX(products!$A$1:$G$49,MATCH('orders '!$F117,products!$A$1:$A$49,0),MATCH('orders '!O$1,products!$A$1:$G$1,0))</f>
        <v>15.85</v>
      </c>
      <c r="P117" s="26">
        <f t="shared" si="5"/>
        <v>15.85</v>
      </c>
      <c r="Q117" s="11">
        <f>_xlfn.XLOOKUP($F117,products!$A$2:$A$49,products!$G$2:$G$49,,0)</f>
        <v>2.0605000000000002</v>
      </c>
      <c r="R117" s="6" t="str">
        <f>IF(_xlfn.XLOOKUP(E117,customers!A117:A1116,customers!I117:I1116,0)=0,"Not Available",(_xlfn.XLOOKUP(E117,customers!A117:A1116,customers!I117:I1116,0)))</f>
        <v>No</v>
      </c>
    </row>
    <row r="118" spans="1:18" x14ac:dyDescent="0.25">
      <c r="A118" s="6" t="s">
        <v>1140</v>
      </c>
      <c r="B118" s="23">
        <v>44054</v>
      </c>
      <c r="C118" s="6" t="str">
        <f t="shared" si="3"/>
        <v>Tuesday</v>
      </c>
      <c r="D118" s="6" t="str">
        <f t="shared" si="4"/>
        <v>August</v>
      </c>
      <c r="E118" s="6" t="s">
        <v>1141</v>
      </c>
      <c r="F118" s="6" t="s">
        <v>6145</v>
      </c>
      <c r="G118" s="6">
        <v>4</v>
      </c>
      <c r="H118" s="6" t="str">
        <f>_xlfn.XLOOKUP(E118,customers!$A$2:$A$1001,customers!$B$2:$B$1001,,0)</f>
        <v>Geneva Standley</v>
      </c>
      <c r="I118" s="6" t="str">
        <f>IF(_xlfn.XLOOKUP(E118,customers!$A$2:$A$1001,customers!$C$2:$C$1001,,0)=0,"Not Available",(_xlfn.XLOOKUP(E118,customers!$A$2:$A$1001,customers!$C$2:$C$1001,,0)))</f>
        <v>gstandley38@dion.ne.jp</v>
      </c>
      <c r="J118" s="6" t="str">
        <f>_xlfn.XLOOKUP(E118,customers!$A$1:$A$1001,customers!$G$1:$G$1001,,0)</f>
        <v>Ireland</v>
      </c>
      <c r="K118" s="6" t="str">
        <f>_xlfn.XLOOKUP($E118,customers!$A$2:$A$1001,customers!$F$2:$F$1001,,0)</f>
        <v>Killorglin</v>
      </c>
      <c r="L118" s="6" t="s">
        <v>6201</v>
      </c>
      <c r="M118" s="6" t="s">
        <v>6200</v>
      </c>
      <c r="N118" s="7">
        <f>INDEX(products!$A$1:$G$49,MATCH('orders '!$F118,products!$A$1:$A$49,0),MATCH('orders '!N$1,products!$A$1:$G$1,0))</f>
        <v>0.2</v>
      </c>
      <c r="O118" s="24">
        <f>INDEX(products!$A$1:$G$49,MATCH('orders '!$F118,products!$A$1:$A$49,0),MATCH('orders '!O$1,products!$A$1:$G$1,0))</f>
        <v>4.7549999999999999</v>
      </c>
      <c r="P118" s="24">
        <f t="shared" si="5"/>
        <v>19.02</v>
      </c>
      <c r="Q118" s="8">
        <f>_xlfn.XLOOKUP($F118,products!$A$2:$A$49,products!$G$2:$G$49,,0)</f>
        <v>0.61814999999999998</v>
      </c>
      <c r="R118" s="6" t="str">
        <f>IF(_xlfn.XLOOKUP(E118,customers!A118:A1117,customers!I118:I1117,0)=0,"Not Available",(_xlfn.XLOOKUP(E118,customers!A118:A1117,customers!I118:I1117,0)))</f>
        <v>Yes</v>
      </c>
    </row>
    <row r="119" spans="1:18" x14ac:dyDescent="0.25">
      <c r="A119" s="9" t="s">
        <v>1146</v>
      </c>
      <c r="B119" s="25">
        <v>44656</v>
      </c>
      <c r="C119" s="9" t="str">
        <f t="shared" si="3"/>
        <v>Tuesday</v>
      </c>
      <c r="D119" s="9" t="str">
        <f t="shared" si="4"/>
        <v>April</v>
      </c>
      <c r="E119" s="9" t="s">
        <v>1147</v>
      </c>
      <c r="F119" s="9" t="s">
        <v>6161</v>
      </c>
      <c r="G119" s="9">
        <v>4</v>
      </c>
      <c r="H119" s="9" t="str">
        <f>_xlfn.XLOOKUP(E119,customers!$A$2:$A$1001,customers!$B$2:$B$1001,,0)</f>
        <v>Brook Drage</v>
      </c>
      <c r="I119" s="9" t="str">
        <f>IF(_xlfn.XLOOKUP(E119,customers!$A$2:$A$1001,customers!$C$2:$C$1001,,0)=0,"Not Available",(_xlfn.XLOOKUP(E119,customers!$A$2:$A$1001,customers!$C$2:$C$1001,,0)))</f>
        <v>bdrage39@youku.com</v>
      </c>
      <c r="J119" s="9" t="str">
        <f>_xlfn.XLOOKUP(E119,customers!$A$1:$A$1001,customers!$G$1:$G$1001,,0)</f>
        <v>United States</v>
      </c>
      <c r="K119" s="9" t="str">
        <f>_xlfn.XLOOKUP($E119,customers!$A$2:$A$1001,customers!$F$2:$F$1001,,0)</f>
        <v>Dayton</v>
      </c>
      <c r="L119" s="9" t="s">
        <v>6201</v>
      </c>
      <c r="M119" s="9" t="s">
        <v>6200</v>
      </c>
      <c r="N119" s="10">
        <f>INDEX(products!$A$1:$G$49,MATCH('orders '!$F119,products!$A$1:$A$49,0),MATCH('orders '!N$1,products!$A$1:$G$1,0))</f>
        <v>0.5</v>
      </c>
      <c r="O119" s="26">
        <f>INDEX(products!$A$1:$G$49,MATCH('orders '!$F119,products!$A$1:$A$49,0),MATCH('orders '!O$1,products!$A$1:$G$1,0))</f>
        <v>9.51</v>
      </c>
      <c r="P119" s="26">
        <f t="shared" si="5"/>
        <v>38.04</v>
      </c>
      <c r="Q119" s="11">
        <f>_xlfn.XLOOKUP($F119,products!$A$2:$A$49,products!$G$2:$G$49,,0)</f>
        <v>1.2363</v>
      </c>
      <c r="R119" s="6" t="str">
        <f>IF(_xlfn.XLOOKUP(E119,customers!A119:A1118,customers!I119:I1118,0)=0,"Not Available",(_xlfn.XLOOKUP(E119,customers!A119:A1118,customers!I119:I1118,0)))</f>
        <v>No</v>
      </c>
    </row>
    <row r="120" spans="1:18" x14ac:dyDescent="0.25">
      <c r="A120" s="6" t="s">
        <v>1152</v>
      </c>
      <c r="B120" s="23">
        <v>43760</v>
      </c>
      <c r="C120" s="6" t="str">
        <f t="shared" si="3"/>
        <v>Tuesday</v>
      </c>
      <c r="D120" s="6" t="str">
        <f t="shared" si="4"/>
        <v>October</v>
      </c>
      <c r="E120" s="6" t="s">
        <v>1153</v>
      </c>
      <c r="F120" s="6" t="s">
        <v>6144</v>
      </c>
      <c r="G120" s="6">
        <v>3</v>
      </c>
      <c r="H120" s="6" t="str">
        <f>_xlfn.XLOOKUP(E120,customers!$A$2:$A$1001,customers!$B$2:$B$1001,,0)</f>
        <v>Muffin Yallop</v>
      </c>
      <c r="I120" s="6" t="str">
        <f>IF(_xlfn.XLOOKUP(E120,customers!$A$2:$A$1001,customers!$C$2:$C$1001,,0)=0,"Not Available",(_xlfn.XLOOKUP(E120,customers!$A$2:$A$1001,customers!$C$2:$C$1001,,0)))</f>
        <v>myallop3a@fema.gov</v>
      </c>
      <c r="J120" s="6" t="str">
        <f>_xlfn.XLOOKUP(E120,customers!$A$1:$A$1001,customers!$G$1:$G$1001,,0)</f>
        <v>United States</v>
      </c>
      <c r="K120" s="6" t="str">
        <f>_xlfn.XLOOKUP($E120,customers!$A$2:$A$1001,customers!$F$2:$F$1001,,0)</f>
        <v>Anchorage</v>
      </c>
      <c r="L120" s="6" t="s">
        <v>6198</v>
      </c>
      <c r="M120" s="6" t="s">
        <v>6202</v>
      </c>
      <c r="N120" s="7">
        <f>INDEX(products!$A$1:$G$49,MATCH('orders '!$F120,products!$A$1:$A$49,0),MATCH('orders '!N$1,products!$A$1:$G$1,0))</f>
        <v>0.5</v>
      </c>
      <c r="O120" s="24">
        <f>INDEX(products!$A$1:$G$49,MATCH('orders '!$F120,products!$A$1:$A$49,0),MATCH('orders '!O$1,products!$A$1:$G$1,0))</f>
        <v>7.29</v>
      </c>
      <c r="P120" s="24">
        <f t="shared" si="5"/>
        <v>21.87</v>
      </c>
      <c r="Q120" s="8">
        <f>_xlfn.XLOOKUP($F120,products!$A$2:$A$49,products!$G$2:$G$49,,0)</f>
        <v>0.80190000000000006</v>
      </c>
      <c r="R120" s="6" t="str">
        <f>IF(_xlfn.XLOOKUP(E120,customers!A120:A1119,customers!I120:I1119,0)=0,"Not Available",(_xlfn.XLOOKUP(E120,customers!A120:A1119,customers!I120:I1119,0)))</f>
        <v>Yes</v>
      </c>
    </row>
    <row r="121" spans="1:18" x14ac:dyDescent="0.25">
      <c r="A121" s="9" t="s">
        <v>1158</v>
      </c>
      <c r="B121" s="25">
        <v>44471</v>
      </c>
      <c r="C121" s="9" t="str">
        <f t="shared" si="3"/>
        <v>Saturday</v>
      </c>
      <c r="D121" s="9" t="str">
        <f t="shared" si="4"/>
        <v>October</v>
      </c>
      <c r="E121" s="9" t="s">
        <v>1159</v>
      </c>
      <c r="F121" s="9" t="s">
        <v>6156</v>
      </c>
      <c r="G121" s="9">
        <v>1</v>
      </c>
      <c r="H121" s="9" t="str">
        <f>_xlfn.XLOOKUP(E121,customers!$A$2:$A$1001,customers!$B$2:$B$1001,,0)</f>
        <v>Cordi Switsur</v>
      </c>
      <c r="I121" s="9" t="str">
        <f>IF(_xlfn.XLOOKUP(E121,customers!$A$2:$A$1001,customers!$C$2:$C$1001,,0)=0,"Not Available",(_xlfn.XLOOKUP(E121,customers!$A$2:$A$1001,customers!$C$2:$C$1001,,0)))</f>
        <v>cswitsur3b@chronoengine.com</v>
      </c>
      <c r="J121" s="9" t="str">
        <f>_xlfn.XLOOKUP(E121,customers!$A$1:$A$1001,customers!$G$1:$G$1001,,0)</f>
        <v>United States</v>
      </c>
      <c r="K121" s="9" t="str">
        <f>_xlfn.XLOOKUP($E121,customers!$A$2:$A$1001,customers!$F$2:$F$1001,,0)</f>
        <v>Nashville</v>
      </c>
      <c r="L121" s="9" t="s">
        <v>6198</v>
      </c>
      <c r="M121" s="9" t="s">
        <v>6197</v>
      </c>
      <c r="N121" s="10">
        <f>INDEX(products!$A$1:$G$49,MATCH('orders '!$F121,products!$A$1:$A$49,0),MATCH('orders '!N$1,products!$A$1:$G$1,0))</f>
        <v>0.2</v>
      </c>
      <c r="O121" s="26">
        <f>INDEX(products!$A$1:$G$49,MATCH('orders '!$F121,products!$A$1:$A$49,0),MATCH('orders '!O$1,products!$A$1:$G$1,0))</f>
        <v>4.125</v>
      </c>
      <c r="P121" s="26">
        <f t="shared" si="5"/>
        <v>4.125</v>
      </c>
      <c r="Q121" s="11">
        <f>_xlfn.XLOOKUP($F121,products!$A$2:$A$49,products!$G$2:$G$49,,0)</f>
        <v>0.45374999999999999</v>
      </c>
      <c r="R121" s="6" t="str">
        <f>IF(_xlfn.XLOOKUP(E121,customers!A121:A1120,customers!I121:I1120,0)=0,"Not Available",(_xlfn.XLOOKUP(E121,customers!A121:A1120,customers!I121:I1120,0)))</f>
        <v>No</v>
      </c>
    </row>
    <row r="122" spans="1:18" x14ac:dyDescent="0.25">
      <c r="A122" s="6" t="s">
        <v>1158</v>
      </c>
      <c r="B122" s="23">
        <v>44471</v>
      </c>
      <c r="C122" s="6" t="str">
        <f t="shared" si="3"/>
        <v>Saturday</v>
      </c>
      <c r="D122" s="6" t="str">
        <f t="shared" si="4"/>
        <v>October</v>
      </c>
      <c r="E122" s="6" t="s">
        <v>1159</v>
      </c>
      <c r="F122" s="6" t="s">
        <v>6167</v>
      </c>
      <c r="G122" s="6">
        <v>1</v>
      </c>
      <c r="H122" s="6" t="str">
        <f>_xlfn.XLOOKUP(E122,customers!$A$2:$A$1001,customers!$B$2:$B$1001,,0)</f>
        <v>Cordi Switsur</v>
      </c>
      <c r="I122" s="6" t="str">
        <f>IF(_xlfn.XLOOKUP(E122,customers!$A$2:$A$1001,customers!$C$2:$C$1001,,0)=0,"Not Available",(_xlfn.XLOOKUP(E122,customers!$A$2:$A$1001,customers!$C$2:$C$1001,,0)))</f>
        <v>cswitsur3b@chronoengine.com</v>
      </c>
      <c r="J122" s="6" t="str">
        <f>_xlfn.XLOOKUP(E122,customers!$A$1:$A$1001,customers!$G$1:$G$1001,,0)</f>
        <v>United States</v>
      </c>
      <c r="K122" s="6" t="str">
        <f>_xlfn.XLOOKUP($E122,customers!$A$2:$A$1001,customers!$F$2:$F$1001,,0)</f>
        <v>Nashville</v>
      </c>
      <c r="L122" s="6" t="s">
        <v>6199</v>
      </c>
      <c r="M122" s="6" t="s">
        <v>6200</v>
      </c>
      <c r="N122" s="7">
        <f>INDEX(products!$A$1:$G$49,MATCH('orders '!$F122,products!$A$1:$A$49,0),MATCH('orders '!N$1,products!$A$1:$G$1,0))</f>
        <v>0.2</v>
      </c>
      <c r="O122" s="24">
        <f>INDEX(products!$A$1:$G$49,MATCH('orders '!$F122,products!$A$1:$A$49,0),MATCH('orders '!O$1,products!$A$1:$G$1,0))</f>
        <v>3.8849999999999998</v>
      </c>
      <c r="P122" s="24">
        <f t="shared" si="5"/>
        <v>3.8849999999999998</v>
      </c>
      <c r="Q122" s="8">
        <f>_xlfn.XLOOKUP($F122,products!$A$2:$A$49,products!$G$2:$G$49,,0)</f>
        <v>0.34964999999999996</v>
      </c>
      <c r="R122" s="6" t="str">
        <f>IF(_xlfn.XLOOKUP(E122,customers!A122:A1121,customers!I122:I1121,0)=0,"Not Available",(_xlfn.XLOOKUP(E122,customers!A122:A1121,customers!I122:I1121,0)))</f>
        <v>Not Available</v>
      </c>
    </row>
    <row r="123" spans="1:18" x14ac:dyDescent="0.25">
      <c r="A123" s="9" t="s">
        <v>1158</v>
      </c>
      <c r="B123" s="25">
        <v>44471</v>
      </c>
      <c r="C123" s="9" t="str">
        <f t="shared" si="3"/>
        <v>Saturday</v>
      </c>
      <c r="D123" s="9" t="str">
        <f t="shared" si="4"/>
        <v>October</v>
      </c>
      <c r="E123" s="9" t="s">
        <v>1159</v>
      </c>
      <c r="F123" s="9" t="s">
        <v>6141</v>
      </c>
      <c r="G123" s="9">
        <v>5</v>
      </c>
      <c r="H123" s="9" t="str">
        <f>_xlfn.XLOOKUP(E123,customers!$A$2:$A$1001,customers!$B$2:$B$1001,,0)</f>
        <v>Cordi Switsur</v>
      </c>
      <c r="I123" s="9" t="str">
        <f>IF(_xlfn.XLOOKUP(E123,customers!$A$2:$A$1001,customers!$C$2:$C$1001,,0)=0,"Not Available",(_xlfn.XLOOKUP(E123,customers!$A$2:$A$1001,customers!$C$2:$C$1001,,0)))</f>
        <v>cswitsur3b@chronoengine.com</v>
      </c>
      <c r="J123" s="9" t="str">
        <f>_xlfn.XLOOKUP(E123,customers!$A$1:$A$1001,customers!$G$1:$G$1001,,0)</f>
        <v>United States</v>
      </c>
      <c r="K123" s="9" t="str">
        <f>_xlfn.XLOOKUP($E123,customers!$A$2:$A$1001,customers!$F$2:$F$1001,,0)</f>
        <v>Nashville</v>
      </c>
      <c r="L123" s="9" t="s">
        <v>6198</v>
      </c>
      <c r="M123" s="9" t="s">
        <v>6197</v>
      </c>
      <c r="N123" s="10">
        <f>INDEX(products!$A$1:$G$49,MATCH('orders '!$F123,products!$A$1:$A$49,0),MATCH('orders '!N$1,products!$A$1:$G$1,0))</f>
        <v>1</v>
      </c>
      <c r="O123" s="26">
        <f>INDEX(products!$A$1:$G$49,MATCH('orders '!$F123,products!$A$1:$A$49,0),MATCH('orders '!O$1,products!$A$1:$G$1,0))</f>
        <v>13.75</v>
      </c>
      <c r="P123" s="26">
        <f t="shared" si="5"/>
        <v>68.75</v>
      </c>
      <c r="Q123" s="11">
        <f>_xlfn.XLOOKUP($F123,products!$A$2:$A$49,products!$G$2:$G$49,,0)</f>
        <v>1.5125</v>
      </c>
      <c r="R123" s="6" t="str">
        <f>IF(_xlfn.XLOOKUP(E123,customers!A123:A1122,customers!I123:I1122,0)=0,"Not Available",(_xlfn.XLOOKUP(E123,customers!A123:A1122,customers!I123:I1122,0)))</f>
        <v>Not Available</v>
      </c>
    </row>
    <row r="124" spans="1:18" x14ac:dyDescent="0.25">
      <c r="A124" s="6" t="s">
        <v>1174</v>
      </c>
      <c r="B124" s="23">
        <v>44268</v>
      </c>
      <c r="C124" s="6" t="str">
        <f t="shared" si="3"/>
        <v>Saturday</v>
      </c>
      <c r="D124" s="6" t="str">
        <f t="shared" si="4"/>
        <v>March</v>
      </c>
      <c r="E124" s="6" t="s">
        <v>1175</v>
      </c>
      <c r="F124" s="6" t="s">
        <v>6158</v>
      </c>
      <c r="G124" s="6">
        <v>4</v>
      </c>
      <c r="H124" s="6" t="str">
        <f>_xlfn.XLOOKUP(E124,customers!$A$2:$A$1001,customers!$B$2:$B$1001,,0)</f>
        <v>Mahala Ludwell</v>
      </c>
      <c r="I124" s="6" t="str">
        <f>IF(_xlfn.XLOOKUP(E124,customers!$A$2:$A$1001,customers!$C$2:$C$1001,,0)=0,"Not Available",(_xlfn.XLOOKUP(E124,customers!$A$2:$A$1001,customers!$C$2:$C$1001,,0)))</f>
        <v>mludwell3e@blogger.com</v>
      </c>
      <c r="J124" s="6" t="str">
        <f>_xlfn.XLOOKUP(E124,customers!$A$1:$A$1001,customers!$G$1:$G$1001,,0)</f>
        <v>United States</v>
      </c>
      <c r="K124" s="6" t="str">
        <f>_xlfn.XLOOKUP($E124,customers!$A$2:$A$1001,customers!$F$2:$F$1001,,0)</f>
        <v>Denver</v>
      </c>
      <c r="L124" s="6" t="s">
        <v>6199</v>
      </c>
      <c r="M124" s="6" t="s">
        <v>6202</v>
      </c>
      <c r="N124" s="7">
        <f>INDEX(products!$A$1:$G$49,MATCH('orders '!$F124,products!$A$1:$A$49,0),MATCH('orders '!N$1,products!$A$1:$G$1,0))</f>
        <v>0.5</v>
      </c>
      <c r="O124" s="24">
        <f>INDEX(products!$A$1:$G$49,MATCH('orders '!$F124,products!$A$1:$A$49,0),MATCH('orders '!O$1,products!$A$1:$G$1,0))</f>
        <v>5.97</v>
      </c>
      <c r="P124" s="24">
        <f t="shared" si="5"/>
        <v>23.88</v>
      </c>
      <c r="Q124" s="8">
        <f>_xlfn.XLOOKUP($F124,products!$A$2:$A$49,products!$G$2:$G$49,,0)</f>
        <v>0.5373</v>
      </c>
      <c r="R124" s="6" t="str">
        <f>IF(_xlfn.XLOOKUP(E124,customers!A124:A1123,customers!I124:I1123,0)=0,"Not Available",(_xlfn.XLOOKUP(E124,customers!A124:A1123,customers!I124:I1123,0)))</f>
        <v>Yes</v>
      </c>
    </row>
    <row r="125" spans="1:18" x14ac:dyDescent="0.25">
      <c r="A125" s="9" t="s">
        <v>1180</v>
      </c>
      <c r="B125" s="25">
        <v>44724</v>
      </c>
      <c r="C125" s="9" t="str">
        <f t="shared" si="3"/>
        <v>Sunday</v>
      </c>
      <c r="D125" s="9" t="str">
        <f t="shared" si="4"/>
        <v>June</v>
      </c>
      <c r="E125" s="9" t="s">
        <v>1181</v>
      </c>
      <c r="F125" s="9" t="s">
        <v>6164</v>
      </c>
      <c r="G125" s="9">
        <v>4</v>
      </c>
      <c r="H125" s="9" t="str">
        <f>_xlfn.XLOOKUP(E125,customers!$A$2:$A$1001,customers!$B$2:$B$1001,,0)</f>
        <v>Doll Beauchamp</v>
      </c>
      <c r="I125" s="9" t="str">
        <f>IF(_xlfn.XLOOKUP(E125,customers!$A$2:$A$1001,customers!$C$2:$C$1001,,0)=0,"Not Available",(_xlfn.XLOOKUP(E125,customers!$A$2:$A$1001,customers!$C$2:$C$1001,,0)))</f>
        <v>dbeauchamp3f@usda.gov</v>
      </c>
      <c r="J125" s="9" t="str">
        <f>_xlfn.XLOOKUP(E125,customers!$A$1:$A$1001,customers!$G$1:$G$1001,,0)</f>
        <v>United States</v>
      </c>
      <c r="K125" s="9" t="str">
        <f>_xlfn.XLOOKUP($E125,customers!$A$2:$A$1001,customers!$F$2:$F$1001,,0)</f>
        <v>Stamford</v>
      </c>
      <c r="L125" s="9" t="s">
        <v>6201</v>
      </c>
      <c r="M125" s="9" t="s">
        <v>6200</v>
      </c>
      <c r="N125" s="10">
        <f>INDEX(products!$A$1:$G$49,MATCH('orders '!$F125,products!$A$1:$A$49,0),MATCH('orders '!N$1,products!$A$1:$G$1,0))</f>
        <v>2.5</v>
      </c>
      <c r="O125" s="26">
        <f>INDEX(products!$A$1:$G$49,MATCH('orders '!$F125,products!$A$1:$A$49,0),MATCH('orders '!O$1,products!$A$1:$G$1,0))</f>
        <v>36.454999999999998</v>
      </c>
      <c r="P125" s="26">
        <f t="shared" si="5"/>
        <v>145.82</v>
      </c>
      <c r="Q125" s="11">
        <f>_xlfn.XLOOKUP($F125,products!$A$2:$A$49,products!$G$2:$G$49,,0)</f>
        <v>4.7391499999999995</v>
      </c>
      <c r="R125" s="6" t="str">
        <f>IF(_xlfn.XLOOKUP(E125,customers!A125:A1124,customers!I125:I1124,0)=0,"Not Available",(_xlfn.XLOOKUP(E125,customers!A125:A1124,customers!I125:I1124,0)))</f>
        <v>No</v>
      </c>
    </row>
    <row r="126" spans="1:18" x14ac:dyDescent="0.25">
      <c r="A126" s="6" t="s">
        <v>1186</v>
      </c>
      <c r="B126" s="23">
        <v>43582</v>
      </c>
      <c r="C126" s="6" t="str">
        <f t="shared" si="3"/>
        <v>Saturday</v>
      </c>
      <c r="D126" s="6" t="str">
        <f t="shared" si="4"/>
        <v>April</v>
      </c>
      <c r="E126" s="6" t="s">
        <v>1187</v>
      </c>
      <c r="F126" s="6" t="s">
        <v>6159</v>
      </c>
      <c r="G126" s="6">
        <v>5</v>
      </c>
      <c r="H126" s="6" t="str">
        <f>_xlfn.XLOOKUP(E126,customers!$A$2:$A$1001,customers!$B$2:$B$1001,,0)</f>
        <v>Stanford Rodliff</v>
      </c>
      <c r="I126" s="6" t="str">
        <f>IF(_xlfn.XLOOKUP(E126,customers!$A$2:$A$1001,customers!$C$2:$C$1001,,0)=0,"Not Available",(_xlfn.XLOOKUP(E126,customers!$A$2:$A$1001,customers!$C$2:$C$1001,,0)))</f>
        <v>srodliff3g@ted.com</v>
      </c>
      <c r="J126" s="6" t="str">
        <f>_xlfn.XLOOKUP(E126,customers!$A$1:$A$1001,customers!$G$1:$G$1001,,0)</f>
        <v>United States</v>
      </c>
      <c r="K126" s="6" t="str">
        <f>_xlfn.XLOOKUP($E126,customers!$A$2:$A$1001,customers!$F$2:$F$1001,,0)</f>
        <v>Newport News</v>
      </c>
      <c r="L126" s="6" t="s">
        <v>6201</v>
      </c>
      <c r="M126" s="6" t="s">
        <v>6197</v>
      </c>
      <c r="N126" s="7">
        <f>INDEX(products!$A$1:$G$49,MATCH('orders '!$F126,products!$A$1:$A$49,0),MATCH('orders '!N$1,products!$A$1:$G$1,0))</f>
        <v>0.2</v>
      </c>
      <c r="O126" s="24">
        <f>INDEX(products!$A$1:$G$49,MATCH('orders '!$F126,products!$A$1:$A$49,0),MATCH('orders '!O$1,products!$A$1:$G$1,0))</f>
        <v>4.3650000000000002</v>
      </c>
      <c r="P126" s="24">
        <f t="shared" si="5"/>
        <v>21.825000000000003</v>
      </c>
      <c r="Q126" s="8">
        <f>_xlfn.XLOOKUP($F126,products!$A$2:$A$49,products!$G$2:$G$49,,0)</f>
        <v>0.56745000000000001</v>
      </c>
      <c r="R126" s="6" t="str">
        <f>IF(_xlfn.XLOOKUP(E126,customers!A126:A1125,customers!I126:I1125,0)=0,"Not Available",(_xlfn.XLOOKUP(E126,customers!A126:A1125,customers!I126:I1125,0)))</f>
        <v>Yes</v>
      </c>
    </row>
    <row r="127" spans="1:18" x14ac:dyDescent="0.25">
      <c r="A127" s="9" t="s">
        <v>1192</v>
      </c>
      <c r="B127" s="25">
        <v>43608</v>
      </c>
      <c r="C127" s="9" t="str">
        <f t="shared" si="3"/>
        <v>Thursday</v>
      </c>
      <c r="D127" s="9" t="str">
        <f t="shared" si="4"/>
        <v>May</v>
      </c>
      <c r="E127" s="9" t="s">
        <v>1193</v>
      </c>
      <c r="F127" s="9" t="s">
        <v>6160</v>
      </c>
      <c r="G127" s="9">
        <v>3</v>
      </c>
      <c r="H127" s="9" t="str">
        <f>_xlfn.XLOOKUP(E127,customers!$A$2:$A$1001,customers!$B$2:$B$1001,,0)</f>
        <v>Stevana Woodham</v>
      </c>
      <c r="I127" s="9" t="str">
        <f>IF(_xlfn.XLOOKUP(E127,customers!$A$2:$A$1001,customers!$C$2:$C$1001,,0)=0,"Not Available",(_xlfn.XLOOKUP(E127,customers!$A$2:$A$1001,customers!$C$2:$C$1001,,0)))</f>
        <v>swoodham3h@businesswire.com</v>
      </c>
      <c r="J127" s="9" t="str">
        <f>_xlfn.XLOOKUP(E127,customers!$A$1:$A$1001,customers!$G$1:$G$1001,,0)</f>
        <v>Ireland</v>
      </c>
      <c r="K127" s="9" t="str">
        <f>_xlfn.XLOOKUP($E127,customers!$A$2:$A$1001,customers!$F$2:$F$1001,,0)</f>
        <v>Drumcondra</v>
      </c>
      <c r="L127" s="9" t="s">
        <v>6201</v>
      </c>
      <c r="M127" s="9" t="s">
        <v>6197</v>
      </c>
      <c r="N127" s="10">
        <f>INDEX(products!$A$1:$G$49,MATCH('orders '!$F127,products!$A$1:$A$49,0),MATCH('orders '!N$1,products!$A$1:$G$1,0))</f>
        <v>0.5</v>
      </c>
      <c r="O127" s="26">
        <f>INDEX(products!$A$1:$G$49,MATCH('orders '!$F127,products!$A$1:$A$49,0),MATCH('orders '!O$1,products!$A$1:$G$1,0))</f>
        <v>8.73</v>
      </c>
      <c r="P127" s="26">
        <f t="shared" si="5"/>
        <v>26.19</v>
      </c>
      <c r="Q127" s="11">
        <f>_xlfn.XLOOKUP($F127,products!$A$2:$A$49,products!$G$2:$G$49,,0)</f>
        <v>1.1349</v>
      </c>
      <c r="R127" s="6" t="str">
        <f>IF(_xlfn.XLOOKUP(E127,customers!A127:A1126,customers!I127:I1126,0)=0,"Not Available",(_xlfn.XLOOKUP(E127,customers!A127:A1126,customers!I127:I1126,0)))</f>
        <v>Yes</v>
      </c>
    </row>
    <row r="128" spans="1:18" x14ac:dyDescent="0.25">
      <c r="A128" s="6" t="s">
        <v>1198</v>
      </c>
      <c r="B128" s="23">
        <v>44026</v>
      </c>
      <c r="C128" s="6" t="str">
        <f t="shared" si="3"/>
        <v>Tuesday</v>
      </c>
      <c r="D128" s="6" t="str">
        <f t="shared" si="4"/>
        <v>July</v>
      </c>
      <c r="E128" s="6" t="s">
        <v>1199</v>
      </c>
      <c r="F128" s="6" t="s">
        <v>6155</v>
      </c>
      <c r="G128" s="6">
        <v>1</v>
      </c>
      <c r="H128" s="6" t="str">
        <f>_xlfn.XLOOKUP(E128,customers!$A$2:$A$1001,customers!$B$2:$B$1001,,0)</f>
        <v>Hewet Synnot</v>
      </c>
      <c r="I128" s="6" t="str">
        <f>IF(_xlfn.XLOOKUP(E128,customers!$A$2:$A$1001,customers!$C$2:$C$1001,,0)=0,"Not Available",(_xlfn.XLOOKUP(E128,customers!$A$2:$A$1001,customers!$C$2:$C$1001,,0)))</f>
        <v>hsynnot3i@about.com</v>
      </c>
      <c r="J128" s="6" t="str">
        <f>_xlfn.XLOOKUP(E128,customers!$A$1:$A$1001,customers!$G$1:$G$1001,,0)</f>
        <v>United States</v>
      </c>
      <c r="K128" s="6" t="str">
        <f>_xlfn.XLOOKUP($E128,customers!$A$2:$A$1001,customers!$F$2:$F$1001,,0)</f>
        <v>Anchorage</v>
      </c>
      <c r="L128" s="6" t="s">
        <v>6199</v>
      </c>
      <c r="M128" s="6" t="s">
        <v>6197</v>
      </c>
      <c r="N128" s="7">
        <f>INDEX(products!$A$1:$G$49,MATCH('orders '!$F128,products!$A$1:$A$49,0),MATCH('orders '!N$1,products!$A$1:$G$1,0))</f>
        <v>1</v>
      </c>
      <c r="O128" s="24">
        <f>INDEX(products!$A$1:$G$49,MATCH('orders '!$F128,products!$A$1:$A$49,0),MATCH('orders '!O$1,products!$A$1:$G$1,0))</f>
        <v>11.25</v>
      </c>
      <c r="P128" s="24">
        <f t="shared" si="5"/>
        <v>11.25</v>
      </c>
      <c r="Q128" s="8">
        <f>_xlfn.XLOOKUP($F128,products!$A$2:$A$49,products!$G$2:$G$49,,0)</f>
        <v>1.0125</v>
      </c>
      <c r="R128" s="6" t="str">
        <f>IF(_xlfn.XLOOKUP(E128,customers!A128:A1127,customers!I128:I1127,0)=0,"Not Available",(_xlfn.XLOOKUP(E128,customers!A128:A1127,customers!I128:I1127,0)))</f>
        <v>No</v>
      </c>
    </row>
    <row r="129" spans="1:18" x14ac:dyDescent="0.25">
      <c r="A129" s="9" t="s">
        <v>1204</v>
      </c>
      <c r="B129" s="25">
        <v>44510</v>
      </c>
      <c r="C129" s="9" t="str">
        <f t="shared" si="3"/>
        <v>Wednesday</v>
      </c>
      <c r="D129" s="9" t="str">
        <f t="shared" si="4"/>
        <v>November</v>
      </c>
      <c r="E129" s="9" t="s">
        <v>1205</v>
      </c>
      <c r="F129" s="9" t="s">
        <v>6143</v>
      </c>
      <c r="G129" s="9">
        <v>6</v>
      </c>
      <c r="H129" s="9" t="str">
        <f>_xlfn.XLOOKUP(E129,customers!$A$2:$A$1001,customers!$B$2:$B$1001,,0)</f>
        <v>Raleigh Lepere</v>
      </c>
      <c r="I129" s="9" t="str">
        <f>IF(_xlfn.XLOOKUP(E129,customers!$A$2:$A$1001,customers!$C$2:$C$1001,,0)=0,"Not Available",(_xlfn.XLOOKUP(E129,customers!$A$2:$A$1001,customers!$C$2:$C$1001,,0)))</f>
        <v>rlepere3j@shop-pro.jp</v>
      </c>
      <c r="J129" s="9" t="str">
        <f>_xlfn.XLOOKUP(E129,customers!$A$1:$A$1001,customers!$G$1:$G$1001,,0)</f>
        <v>Ireland</v>
      </c>
      <c r="K129" s="9" t="str">
        <f>_xlfn.XLOOKUP($E129,customers!$A$2:$A$1001,customers!$F$2:$F$1001,,0)</f>
        <v>Beaumont</v>
      </c>
      <c r="L129" s="9" t="s">
        <v>6201</v>
      </c>
      <c r="M129" s="9" t="s">
        <v>6202</v>
      </c>
      <c r="N129" s="10">
        <f>INDEX(products!$A$1:$G$49,MATCH('orders '!$F129,products!$A$1:$A$49,0),MATCH('orders '!N$1,products!$A$1:$G$1,0))</f>
        <v>1</v>
      </c>
      <c r="O129" s="26">
        <f>INDEX(products!$A$1:$G$49,MATCH('orders '!$F129,products!$A$1:$A$49,0),MATCH('orders '!O$1,products!$A$1:$G$1,0))</f>
        <v>12.95</v>
      </c>
      <c r="P129" s="26">
        <f t="shared" si="5"/>
        <v>77.699999999999989</v>
      </c>
      <c r="Q129" s="11">
        <f>_xlfn.XLOOKUP($F129,products!$A$2:$A$49,products!$G$2:$G$49,,0)</f>
        <v>1.6835</v>
      </c>
      <c r="R129" s="6" t="str">
        <f>IF(_xlfn.XLOOKUP(E129,customers!A129:A1128,customers!I129:I1128,0)=0,"Not Available",(_xlfn.XLOOKUP(E129,customers!A129:A1128,customers!I129:I1128,0)))</f>
        <v>No</v>
      </c>
    </row>
    <row r="130" spans="1:18" x14ac:dyDescent="0.25">
      <c r="A130" s="6" t="s">
        <v>1210</v>
      </c>
      <c r="B130" s="23">
        <v>44439</v>
      </c>
      <c r="C130" s="6" t="str">
        <f t="shared" si="3"/>
        <v>Tuesday</v>
      </c>
      <c r="D130" s="6" t="str">
        <f t="shared" si="4"/>
        <v>August</v>
      </c>
      <c r="E130" s="6" t="s">
        <v>1211</v>
      </c>
      <c r="F130" s="6" t="s">
        <v>6157</v>
      </c>
      <c r="G130" s="6">
        <v>1</v>
      </c>
      <c r="H130" s="6" t="str">
        <f>_xlfn.XLOOKUP(E130,customers!$A$2:$A$1001,customers!$B$2:$B$1001,,0)</f>
        <v>Timofei Woofinden</v>
      </c>
      <c r="I130" s="6" t="str">
        <f>IF(_xlfn.XLOOKUP(E130,customers!$A$2:$A$1001,customers!$C$2:$C$1001,,0)=0,"Not Available",(_xlfn.XLOOKUP(E130,customers!$A$2:$A$1001,customers!$C$2:$C$1001,,0)))</f>
        <v>twoofinden3k@businesswire.com</v>
      </c>
      <c r="J130" s="6" t="str">
        <f>_xlfn.XLOOKUP(E130,customers!$A$1:$A$1001,customers!$G$1:$G$1001,,0)</f>
        <v>United States</v>
      </c>
      <c r="K130" s="6" t="str">
        <f>_xlfn.XLOOKUP($E130,customers!$A$2:$A$1001,customers!$F$2:$F$1001,,0)</f>
        <v>Fargo</v>
      </c>
      <c r="L130" s="6" t="s">
        <v>6199</v>
      </c>
      <c r="M130" s="6" t="s">
        <v>6197</v>
      </c>
      <c r="N130" s="7">
        <f>INDEX(products!$A$1:$G$49,MATCH('orders '!$F130,products!$A$1:$A$49,0),MATCH('orders '!N$1,products!$A$1:$G$1,0))</f>
        <v>0.5</v>
      </c>
      <c r="O130" s="24">
        <f>INDEX(products!$A$1:$G$49,MATCH('orders '!$F130,products!$A$1:$A$49,0),MATCH('orders '!O$1,products!$A$1:$G$1,0))</f>
        <v>6.75</v>
      </c>
      <c r="P130" s="24">
        <f t="shared" si="5"/>
        <v>6.75</v>
      </c>
      <c r="Q130" s="8">
        <f>_xlfn.XLOOKUP($F130,products!$A$2:$A$49,products!$G$2:$G$49,,0)</f>
        <v>0.60749999999999993</v>
      </c>
      <c r="R130" s="6" t="str">
        <f>IF(_xlfn.XLOOKUP(E130,customers!A130:A1129,customers!I130:I1129,0)=0,"Not Available",(_xlfn.XLOOKUP(E130,customers!A130:A1129,customers!I130:I1129,0)))</f>
        <v>No</v>
      </c>
    </row>
    <row r="131" spans="1:18" x14ac:dyDescent="0.25">
      <c r="A131" s="9" t="s">
        <v>1216</v>
      </c>
      <c r="B131" s="25">
        <v>43652</v>
      </c>
      <c r="C131" s="9" t="str">
        <f t="shared" ref="C131:C194" si="6">TEXT(B131,"dddd")</f>
        <v>Saturday</v>
      </c>
      <c r="D131" s="9" t="str">
        <f t="shared" ref="D131:D194" si="7">TEXT(B131,"mmmm")</f>
        <v>July</v>
      </c>
      <c r="E131" s="9" t="s">
        <v>1217</v>
      </c>
      <c r="F131" s="9" t="s">
        <v>6183</v>
      </c>
      <c r="G131" s="9">
        <v>1</v>
      </c>
      <c r="H131" s="9" t="str">
        <f>_xlfn.XLOOKUP(E131,customers!$A$2:$A$1001,customers!$B$2:$B$1001,,0)</f>
        <v>Evelina Dacca</v>
      </c>
      <c r="I131" s="9" t="str">
        <f>IF(_xlfn.XLOOKUP(E131,customers!$A$2:$A$1001,customers!$C$2:$C$1001,,0)=0,"Not Available",(_xlfn.XLOOKUP(E131,customers!$A$2:$A$1001,customers!$C$2:$C$1001,,0)))</f>
        <v>edacca3l@google.pl</v>
      </c>
      <c r="J131" s="9" t="str">
        <f>_xlfn.XLOOKUP(E131,customers!$A$1:$A$1001,customers!$G$1:$G$1001,,0)</f>
        <v>United States</v>
      </c>
      <c r="K131" s="9" t="str">
        <f>_xlfn.XLOOKUP($E131,customers!$A$2:$A$1001,customers!$F$2:$F$1001,,0)</f>
        <v>Evansville</v>
      </c>
      <c r="L131" s="9" t="s">
        <v>6198</v>
      </c>
      <c r="M131" s="9" t="s">
        <v>6202</v>
      </c>
      <c r="N131" s="10">
        <f>INDEX(products!$A$1:$G$49,MATCH('orders '!$F131,products!$A$1:$A$49,0),MATCH('orders '!N$1,products!$A$1:$G$1,0))</f>
        <v>1</v>
      </c>
      <c r="O131" s="26">
        <f>INDEX(products!$A$1:$G$49,MATCH('orders '!$F131,products!$A$1:$A$49,0),MATCH('orders '!O$1,products!$A$1:$G$1,0))</f>
        <v>12.15</v>
      </c>
      <c r="P131" s="26">
        <f t="shared" ref="P131:P194" si="8">O131*G131</f>
        <v>12.15</v>
      </c>
      <c r="Q131" s="11">
        <f>_xlfn.XLOOKUP($F131,products!$A$2:$A$49,products!$G$2:$G$49,,0)</f>
        <v>1.3365</v>
      </c>
      <c r="R131" s="6" t="str">
        <f>IF(_xlfn.XLOOKUP(E131,customers!A131:A1130,customers!I131:I1130,0)=0,"Not Available",(_xlfn.XLOOKUP(E131,customers!A131:A1130,customers!I131:I1130,0)))</f>
        <v>Yes</v>
      </c>
    </row>
    <row r="132" spans="1:18" x14ac:dyDescent="0.25">
      <c r="A132" s="6" t="s">
        <v>1222</v>
      </c>
      <c r="B132" s="23">
        <v>44624</v>
      </c>
      <c r="C132" s="6" t="str">
        <f t="shared" si="6"/>
        <v>Friday</v>
      </c>
      <c r="D132" s="6" t="str">
        <f t="shared" si="7"/>
        <v>March</v>
      </c>
      <c r="E132" s="6" t="s">
        <v>1223</v>
      </c>
      <c r="F132" s="6" t="s">
        <v>6182</v>
      </c>
      <c r="G132" s="6">
        <v>5</v>
      </c>
      <c r="H132" s="6" t="str">
        <f>_xlfn.XLOOKUP(E132,customers!$A$2:$A$1001,customers!$B$2:$B$1001,,0)</f>
        <v>Bidget Tremellier</v>
      </c>
      <c r="I132" s="6" t="str">
        <f>IF(_xlfn.XLOOKUP(E132,customers!$A$2:$A$1001,customers!$C$2:$C$1001,,0)=0,"Not Available",(_xlfn.XLOOKUP(E132,customers!$A$2:$A$1001,customers!$C$2:$C$1001,,0)))</f>
        <v>Not Available</v>
      </c>
      <c r="J132" s="6" t="str">
        <f>_xlfn.XLOOKUP(E132,customers!$A$1:$A$1001,customers!$G$1:$G$1001,,0)</f>
        <v>Ireland</v>
      </c>
      <c r="K132" s="6" t="str">
        <f>_xlfn.XLOOKUP($E132,customers!$A$2:$A$1001,customers!$F$2:$F$1001,,0)</f>
        <v>Cherryville</v>
      </c>
      <c r="L132" s="6" t="s">
        <v>6199</v>
      </c>
      <c r="M132" s="6" t="s">
        <v>6200</v>
      </c>
      <c r="N132" s="7">
        <f>INDEX(products!$A$1:$G$49,MATCH('orders '!$F132,products!$A$1:$A$49,0),MATCH('orders '!N$1,products!$A$1:$G$1,0))</f>
        <v>2.5</v>
      </c>
      <c r="O132" s="24">
        <f>INDEX(products!$A$1:$G$49,MATCH('orders '!$F132,products!$A$1:$A$49,0),MATCH('orders '!O$1,products!$A$1:$G$1,0))</f>
        <v>29.784999999999997</v>
      </c>
      <c r="P132" s="24">
        <f t="shared" si="8"/>
        <v>148.92499999999998</v>
      </c>
      <c r="Q132" s="8">
        <f>_xlfn.XLOOKUP($F132,products!$A$2:$A$49,products!$G$2:$G$49,,0)</f>
        <v>2.6806499999999995</v>
      </c>
      <c r="R132" s="6" t="str">
        <f>IF(_xlfn.XLOOKUP(E132,customers!A132:A1131,customers!I132:I1131,0)=0,"Not Available",(_xlfn.XLOOKUP(E132,customers!A132:A1131,customers!I132:I1131,0)))</f>
        <v>Yes</v>
      </c>
    </row>
    <row r="133" spans="1:18" x14ac:dyDescent="0.25">
      <c r="A133" s="9" t="s">
        <v>1227</v>
      </c>
      <c r="B133" s="25">
        <v>44196</v>
      </c>
      <c r="C133" s="9" t="str">
        <f t="shared" si="6"/>
        <v>Thursday</v>
      </c>
      <c r="D133" s="9" t="str">
        <f t="shared" si="7"/>
        <v>December</v>
      </c>
      <c r="E133" s="9" t="s">
        <v>1228</v>
      </c>
      <c r="F133" s="9" t="s">
        <v>6144</v>
      </c>
      <c r="G133" s="9">
        <v>2</v>
      </c>
      <c r="H133" s="9" t="str">
        <f>_xlfn.XLOOKUP(E133,customers!$A$2:$A$1001,customers!$B$2:$B$1001,,0)</f>
        <v>Bobinette Hindsberg</v>
      </c>
      <c r="I133" s="9" t="str">
        <f>IF(_xlfn.XLOOKUP(E133,customers!$A$2:$A$1001,customers!$C$2:$C$1001,,0)=0,"Not Available",(_xlfn.XLOOKUP(E133,customers!$A$2:$A$1001,customers!$C$2:$C$1001,,0)))</f>
        <v>bhindsberg3n@blogs.com</v>
      </c>
      <c r="J133" s="9" t="str">
        <f>_xlfn.XLOOKUP(E133,customers!$A$1:$A$1001,customers!$G$1:$G$1001,,0)</f>
        <v>United States</v>
      </c>
      <c r="K133" s="9" t="str">
        <f>_xlfn.XLOOKUP($E133,customers!$A$2:$A$1001,customers!$F$2:$F$1001,,0)</f>
        <v>Charlotte</v>
      </c>
      <c r="L133" s="9" t="s">
        <v>6198</v>
      </c>
      <c r="M133" s="9" t="s">
        <v>6202</v>
      </c>
      <c r="N133" s="10">
        <f>INDEX(products!$A$1:$G$49,MATCH('orders '!$F133,products!$A$1:$A$49,0),MATCH('orders '!N$1,products!$A$1:$G$1,0))</f>
        <v>0.5</v>
      </c>
      <c r="O133" s="26">
        <f>INDEX(products!$A$1:$G$49,MATCH('orders '!$F133,products!$A$1:$A$49,0),MATCH('orders '!O$1,products!$A$1:$G$1,0))</f>
        <v>7.29</v>
      </c>
      <c r="P133" s="26">
        <f t="shared" si="8"/>
        <v>14.58</v>
      </c>
      <c r="Q133" s="11">
        <f>_xlfn.XLOOKUP($F133,products!$A$2:$A$49,products!$G$2:$G$49,,0)</f>
        <v>0.80190000000000006</v>
      </c>
      <c r="R133" s="6" t="str">
        <f>IF(_xlfn.XLOOKUP(E133,customers!A133:A1132,customers!I133:I1132,0)=0,"Not Available",(_xlfn.XLOOKUP(E133,customers!A133:A1132,customers!I133:I1132,0)))</f>
        <v>Yes</v>
      </c>
    </row>
    <row r="134" spans="1:18" x14ac:dyDescent="0.25">
      <c r="A134" s="6" t="s">
        <v>1233</v>
      </c>
      <c r="B134" s="23">
        <v>44043</v>
      </c>
      <c r="C134" s="6" t="str">
        <f t="shared" si="6"/>
        <v>Friday</v>
      </c>
      <c r="D134" s="6" t="str">
        <f t="shared" si="7"/>
        <v>July</v>
      </c>
      <c r="E134" s="6" t="s">
        <v>1234</v>
      </c>
      <c r="F134" s="6" t="s">
        <v>6182</v>
      </c>
      <c r="G134" s="6">
        <v>5</v>
      </c>
      <c r="H134" s="6" t="str">
        <f>_xlfn.XLOOKUP(E134,customers!$A$2:$A$1001,customers!$B$2:$B$1001,,0)</f>
        <v>Osbert Robins</v>
      </c>
      <c r="I134" s="6" t="str">
        <f>IF(_xlfn.XLOOKUP(E134,customers!$A$2:$A$1001,customers!$C$2:$C$1001,,0)=0,"Not Available",(_xlfn.XLOOKUP(E134,customers!$A$2:$A$1001,customers!$C$2:$C$1001,,0)))</f>
        <v>orobins3o@salon.com</v>
      </c>
      <c r="J134" s="6" t="str">
        <f>_xlfn.XLOOKUP(E134,customers!$A$1:$A$1001,customers!$G$1:$G$1001,,0)</f>
        <v>United States</v>
      </c>
      <c r="K134" s="6" t="str">
        <f>_xlfn.XLOOKUP($E134,customers!$A$2:$A$1001,customers!$F$2:$F$1001,,0)</f>
        <v>Huntsville</v>
      </c>
      <c r="L134" s="6" t="s">
        <v>6199</v>
      </c>
      <c r="M134" s="6" t="s">
        <v>6200</v>
      </c>
      <c r="N134" s="7">
        <f>INDEX(products!$A$1:$G$49,MATCH('orders '!$F134,products!$A$1:$A$49,0),MATCH('orders '!N$1,products!$A$1:$G$1,0))</f>
        <v>2.5</v>
      </c>
      <c r="O134" s="24">
        <f>INDEX(products!$A$1:$G$49,MATCH('orders '!$F134,products!$A$1:$A$49,0),MATCH('orders '!O$1,products!$A$1:$G$1,0))</f>
        <v>29.784999999999997</v>
      </c>
      <c r="P134" s="24">
        <f t="shared" si="8"/>
        <v>148.92499999999998</v>
      </c>
      <c r="Q134" s="8">
        <f>_xlfn.XLOOKUP($F134,products!$A$2:$A$49,products!$G$2:$G$49,,0)</f>
        <v>2.6806499999999995</v>
      </c>
      <c r="R134" s="6" t="str">
        <f>IF(_xlfn.XLOOKUP(E134,customers!A134:A1133,customers!I134:I1133,0)=0,"Not Available",(_xlfn.XLOOKUP(E134,customers!A134:A1133,customers!I134:I1133,0)))</f>
        <v>Yes</v>
      </c>
    </row>
    <row r="135" spans="1:18" x14ac:dyDescent="0.25">
      <c r="A135" s="9" t="s">
        <v>1239</v>
      </c>
      <c r="B135" s="25">
        <v>44340</v>
      </c>
      <c r="C135" s="9" t="str">
        <f t="shared" si="6"/>
        <v>Monday</v>
      </c>
      <c r="D135" s="9" t="str">
        <f t="shared" si="7"/>
        <v>May</v>
      </c>
      <c r="E135" s="9" t="s">
        <v>1240</v>
      </c>
      <c r="F135" s="9" t="s">
        <v>6143</v>
      </c>
      <c r="G135" s="9">
        <v>1</v>
      </c>
      <c r="H135" s="9" t="str">
        <f>_xlfn.XLOOKUP(E135,customers!$A$2:$A$1001,customers!$B$2:$B$1001,,0)</f>
        <v>Othello Syseland</v>
      </c>
      <c r="I135" s="9" t="str">
        <f>IF(_xlfn.XLOOKUP(E135,customers!$A$2:$A$1001,customers!$C$2:$C$1001,,0)=0,"Not Available",(_xlfn.XLOOKUP(E135,customers!$A$2:$A$1001,customers!$C$2:$C$1001,,0)))</f>
        <v>osyseland3p@independent.co.uk</v>
      </c>
      <c r="J135" s="9" t="str">
        <f>_xlfn.XLOOKUP(E135,customers!$A$1:$A$1001,customers!$G$1:$G$1001,,0)</f>
        <v>United States</v>
      </c>
      <c r="K135" s="9" t="str">
        <f>_xlfn.XLOOKUP($E135,customers!$A$2:$A$1001,customers!$F$2:$F$1001,,0)</f>
        <v>Santa Ana</v>
      </c>
      <c r="L135" s="9" t="s">
        <v>6201</v>
      </c>
      <c r="M135" s="9" t="s">
        <v>6202</v>
      </c>
      <c r="N135" s="10">
        <f>INDEX(products!$A$1:$G$49,MATCH('orders '!$F135,products!$A$1:$A$49,0),MATCH('orders '!N$1,products!$A$1:$G$1,0))</f>
        <v>1</v>
      </c>
      <c r="O135" s="26">
        <f>INDEX(products!$A$1:$G$49,MATCH('orders '!$F135,products!$A$1:$A$49,0),MATCH('orders '!O$1,products!$A$1:$G$1,0))</f>
        <v>12.95</v>
      </c>
      <c r="P135" s="26">
        <f t="shared" si="8"/>
        <v>12.95</v>
      </c>
      <c r="Q135" s="11">
        <f>_xlfn.XLOOKUP($F135,products!$A$2:$A$49,products!$G$2:$G$49,,0)</f>
        <v>1.6835</v>
      </c>
      <c r="R135" s="6" t="str">
        <f>IF(_xlfn.XLOOKUP(E135,customers!A135:A1134,customers!I135:I1134,0)=0,"Not Available",(_xlfn.XLOOKUP(E135,customers!A135:A1134,customers!I135:I1134,0)))</f>
        <v>No</v>
      </c>
    </row>
    <row r="136" spans="1:18" x14ac:dyDescent="0.25">
      <c r="A136" s="6" t="s">
        <v>1245</v>
      </c>
      <c r="B136" s="23">
        <v>44758</v>
      </c>
      <c r="C136" s="6" t="str">
        <f t="shared" si="6"/>
        <v>Saturday</v>
      </c>
      <c r="D136" s="6" t="str">
        <f t="shared" si="7"/>
        <v>July</v>
      </c>
      <c r="E136" s="6" t="s">
        <v>1246</v>
      </c>
      <c r="F136" s="6" t="s">
        <v>6166</v>
      </c>
      <c r="G136" s="6">
        <v>3</v>
      </c>
      <c r="H136" s="6" t="str">
        <f>_xlfn.XLOOKUP(E136,customers!$A$2:$A$1001,customers!$B$2:$B$1001,,0)</f>
        <v>Ewell Hanby</v>
      </c>
      <c r="I136" s="6" t="str">
        <f>IF(_xlfn.XLOOKUP(E136,customers!$A$2:$A$1001,customers!$C$2:$C$1001,,0)=0,"Not Available",(_xlfn.XLOOKUP(E136,customers!$A$2:$A$1001,customers!$C$2:$C$1001,,0)))</f>
        <v>Not Available</v>
      </c>
      <c r="J136" s="6" t="str">
        <f>_xlfn.XLOOKUP(E136,customers!$A$1:$A$1001,customers!$G$1:$G$1001,,0)</f>
        <v>United States</v>
      </c>
      <c r="K136" s="6" t="str">
        <f>_xlfn.XLOOKUP($E136,customers!$A$2:$A$1001,customers!$F$2:$F$1001,,0)</f>
        <v>Washington</v>
      </c>
      <c r="L136" s="6" t="s">
        <v>6198</v>
      </c>
      <c r="M136" s="6" t="s">
        <v>6197</v>
      </c>
      <c r="N136" s="7">
        <f>INDEX(products!$A$1:$G$49,MATCH('orders '!$F136,products!$A$1:$A$49,0),MATCH('orders '!N$1,products!$A$1:$G$1,0))</f>
        <v>2.5</v>
      </c>
      <c r="O136" s="24">
        <f>INDEX(products!$A$1:$G$49,MATCH('orders '!$F136,products!$A$1:$A$49,0),MATCH('orders '!O$1,products!$A$1:$G$1,0))</f>
        <v>31.624999999999996</v>
      </c>
      <c r="P136" s="24">
        <f t="shared" si="8"/>
        <v>94.874999999999986</v>
      </c>
      <c r="Q136" s="8">
        <f>_xlfn.XLOOKUP($F136,products!$A$2:$A$49,products!$G$2:$G$49,,0)</f>
        <v>3.4787499999999998</v>
      </c>
      <c r="R136" s="6" t="str">
        <f>IF(_xlfn.XLOOKUP(E136,customers!A136:A1135,customers!I136:I1135,0)=0,"Not Available",(_xlfn.XLOOKUP(E136,customers!A136:A1135,customers!I136:I1135,0)))</f>
        <v>Yes</v>
      </c>
    </row>
    <row r="137" spans="1:18" x14ac:dyDescent="0.25">
      <c r="A137" s="9" t="s">
        <v>1249</v>
      </c>
      <c r="B137" s="25">
        <v>44232</v>
      </c>
      <c r="C137" s="9" t="str">
        <f t="shared" si="6"/>
        <v>Friday</v>
      </c>
      <c r="D137" s="9" t="str">
        <f t="shared" si="7"/>
        <v>February</v>
      </c>
      <c r="E137" s="9" t="s">
        <v>976</v>
      </c>
      <c r="F137" s="9" t="s">
        <v>6180</v>
      </c>
      <c r="G137" s="9">
        <v>5</v>
      </c>
      <c r="H137" s="9" t="str">
        <f>_xlfn.XLOOKUP(E137,customers!$A$2:$A$1001,customers!$B$2:$B$1001,,0)</f>
        <v>Blancha McAmish</v>
      </c>
      <c r="I137" s="9" t="str">
        <f>IF(_xlfn.XLOOKUP(E137,customers!$A$2:$A$1001,customers!$C$2:$C$1001,,0)=0,"Not Available",(_xlfn.XLOOKUP(E137,customers!$A$2:$A$1001,customers!$C$2:$C$1001,,0)))</f>
        <v>bmcamish2e@tripadvisor.com</v>
      </c>
      <c r="J137" s="9" t="str">
        <f>_xlfn.XLOOKUP(E137,customers!$A$1:$A$1001,customers!$G$1:$G$1001,,0)</f>
        <v>United States</v>
      </c>
      <c r="K137" s="9" t="str">
        <f>_xlfn.XLOOKUP($E137,customers!$A$2:$A$1001,customers!$F$2:$F$1001,,0)</f>
        <v>Oklahoma City</v>
      </c>
      <c r="L137" s="9" t="s">
        <v>6199</v>
      </c>
      <c r="M137" s="9" t="s">
        <v>6200</v>
      </c>
      <c r="N137" s="10">
        <f>INDEX(products!$A$1:$G$49,MATCH('orders '!$F137,products!$A$1:$A$49,0),MATCH('orders '!N$1,products!$A$1:$G$1,0))</f>
        <v>0.5</v>
      </c>
      <c r="O137" s="26">
        <f>INDEX(products!$A$1:$G$49,MATCH('orders '!$F137,products!$A$1:$A$49,0),MATCH('orders '!O$1,products!$A$1:$G$1,0))</f>
        <v>7.77</v>
      </c>
      <c r="P137" s="26">
        <f t="shared" si="8"/>
        <v>38.849999999999994</v>
      </c>
      <c r="Q137" s="11">
        <f>_xlfn.XLOOKUP($F137,products!$A$2:$A$49,products!$G$2:$G$49,,0)</f>
        <v>0.69929999999999992</v>
      </c>
      <c r="R137" s="6" t="str">
        <f>IF(_xlfn.XLOOKUP(E137,customers!A137:A1136,customers!I137:I1136,0)=0,"Not Available",(_xlfn.XLOOKUP(E137,customers!A137:A1136,customers!I137:I1136,0)))</f>
        <v>Not Available</v>
      </c>
    </row>
    <row r="138" spans="1:18" x14ac:dyDescent="0.25">
      <c r="A138" s="6" t="s">
        <v>1255</v>
      </c>
      <c r="B138" s="23">
        <v>44406</v>
      </c>
      <c r="C138" s="6" t="str">
        <f t="shared" si="6"/>
        <v>Thursday</v>
      </c>
      <c r="D138" s="6" t="str">
        <f t="shared" si="7"/>
        <v>July</v>
      </c>
      <c r="E138" s="6" t="s">
        <v>1256</v>
      </c>
      <c r="F138" s="6" t="s">
        <v>6154</v>
      </c>
      <c r="G138" s="6">
        <v>4</v>
      </c>
      <c r="H138" s="6" t="str">
        <f>_xlfn.XLOOKUP(E138,customers!$A$2:$A$1001,customers!$B$2:$B$1001,,0)</f>
        <v>Lowell Keenleyside</v>
      </c>
      <c r="I138" s="6" t="str">
        <f>IF(_xlfn.XLOOKUP(E138,customers!$A$2:$A$1001,customers!$C$2:$C$1001,,0)=0,"Not Available",(_xlfn.XLOOKUP(E138,customers!$A$2:$A$1001,customers!$C$2:$C$1001,,0)))</f>
        <v>lkeenleyside3s@topsy.com</v>
      </c>
      <c r="J138" s="6" t="str">
        <f>_xlfn.XLOOKUP(E138,customers!$A$1:$A$1001,customers!$G$1:$G$1001,,0)</f>
        <v>United States</v>
      </c>
      <c r="K138" s="6" t="str">
        <f>_xlfn.XLOOKUP($E138,customers!$A$2:$A$1001,customers!$F$2:$F$1001,,0)</f>
        <v>Saint Louis</v>
      </c>
      <c r="L138" s="6" t="s">
        <v>6199</v>
      </c>
      <c r="M138" s="6" t="s">
        <v>6202</v>
      </c>
      <c r="N138" s="7">
        <f>INDEX(products!$A$1:$G$49,MATCH('orders '!$F138,products!$A$1:$A$49,0),MATCH('orders '!N$1,products!$A$1:$G$1,0))</f>
        <v>0.2</v>
      </c>
      <c r="O138" s="24">
        <f>INDEX(products!$A$1:$G$49,MATCH('orders '!$F138,products!$A$1:$A$49,0),MATCH('orders '!O$1,products!$A$1:$G$1,0))</f>
        <v>2.9849999999999999</v>
      </c>
      <c r="P138" s="24">
        <f t="shared" si="8"/>
        <v>11.94</v>
      </c>
      <c r="Q138" s="8">
        <f>_xlfn.XLOOKUP($F138,products!$A$2:$A$49,products!$G$2:$G$49,,0)</f>
        <v>0.26865</v>
      </c>
      <c r="R138" s="6" t="str">
        <f>IF(_xlfn.XLOOKUP(E138,customers!A138:A1137,customers!I138:I1137,0)=0,"Not Available",(_xlfn.XLOOKUP(E138,customers!A138:A1137,customers!I138:I1137,0)))</f>
        <v>No</v>
      </c>
    </row>
    <row r="139" spans="1:18" x14ac:dyDescent="0.25">
      <c r="A139" s="9" t="s">
        <v>1261</v>
      </c>
      <c r="B139" s="25">
        <v>44637</v>
      </c>
      <c r="C139" s="9" t="str">
        <f t="shared" si="6"/>
        <v>Thursday</v>
      </c>
      <c r="D139" s="9" t="str">
        <f t="shared" si="7"/>
        <v>March</v>
      </c>
      <c r="E139" s="9" t="s">
        <v>1262</v>
      </c>
      <c r="F139" s="9" t="s">
        <v>6148</v>
      </c>
      <c r="G139" s="9">
        <v>3</v>
      </c>
      <c r="H139" s="9" t="str">
        <f>_xlfn.XLOOKUP(E139,customers!$A$2:$A$1001,customers!$B$2:$B$1001,,0)</f>
        <v>Elonore Joliffe</v>
      </c>
      <c r="I139" s="9" t="str">
        <f>IF(_xlfn.XLOOKUP(E139,customers!$A$2:$A$1001,customers!$C$2:$C$1001,,0)=0,"Not Available",(_xlfn.XLOOKUP(E139,customers!$A$2:$A$1001,customers!$C$2:$C$1001,,0)))</f>
        <v>Not Available</v>
      </c>
      <c r="J139" s="9" t="str">
        <f>_xlfn.XLOOKUP(E139,customers!$A$1:$A$1001,customers!$G$1:$G$1001,,0)</f>
        <v>Ireland</v>
      </c>
      <c r="K139" s="9" t="str">
        <f>_xlfn.XLOOKUP($E139,customers!$A$2:$A$1001,customers!$F$2:$F$1001,,0)</f>
        <v>Bailieborough</v>
      </c>
      <c r="L139" s="9" t="s">
        <v>6198</v>
      </c>
      <c r="M139" s="9" t="s">
        <v>6200</v>
      </c>
      <c r="N139" s="10">
        <f>INDEX(products!$A$1:$G$49,MATCH('orders '!$F139,products!$A$1:$A$49,0),MATCH('orders '!N$1,products!$A$1:$G$1,0))</f>
        <v>2.5</v>
      </c>
      <c r="O139" s="26">
        <f>INDEX(products!$A$1:$G$49,MATCH('orders '!$F139,products!$A$1:$A$49,0),MATCH('orders '!O$1,products!$A$1:$G$1,0))</f>
        <v>34.154999999999994</v>
      </c>
      <c r="P139" s="26">
        <f t="shared" si="8"/>
        <v>102.46499999999997</v>
      </c>
      <c r="Q139" s="11">
        <f>_xlfn.XLOOKUP($F139,products!$A$2:$A$49,products!$G$2:$G$49,,0)</f>
        <v>3.7570499999999996</v>
      </c>
      <c r="R139" s="6" t="str">
        <f>IF(_xlfn.XLOOKUP(E139,customers!A139:A1138,customers!I139:I1138,0)=0,"Not Available",(_xlfn.XLOOKUP(E139,customers!A139:A1138,customers!I139:I1138,0)))</f>
        <v>No</v>
      </c>
    </row>
    <row r="140" spans="1:18" x14ac:dyDescent="0.25">
      <c r="A140" s="6" t="s">
        <v>1266</v>
      </c>
      <c r="B140" s="23">
        <v>44238</v>
      </c>
      <c r="C140" s="6" t="str">
        <f t="shared" si="6"/>
        <v>Thursday</v>
      </c>
      <c r="D140" s="6" t="str">
        <f t="shared" si="7"/>
        <v>February</v>
      </c>
      <c r="E140" s="6" t="s">
        <v>1267</v>
      </c>
      <c r="F140" s="6" t="s">
        <v>6183</v>
      </c>
      <c r="G140" s="6">
        <v>4</v>
      </c>
      <c r="H140" s="6" t="str">
        <f>_xlfn.XLOOKUP(E140,customers!$A$2:$A$1001,customers!$B$2:$B$1001,,0)</f>
        <v>Abraham Coleman</v>
      </c>
      <c r="I140" s="6" t="str">
        <f>IF(_xlfn.XLOOKUP(E140,customers!$A$2:$A$1001,customers!$C$2:$C$1001,,0)=0,"Not Available",(_xlfn.XLOOKUP(E140,customers!$A$2:$A$1001,customers!$C$2:$C$1001,,0)))</f>
        <v>Not Available</v>
      </c>
      <c r="J140" s="6" t="str">
        <f>_xlfn.XLOOKUP(E140,customers!$A$1:$A$1001,customers!$G$1:$G$1001,,0)</f>
        <v>United States</v>
      </c>
      <c r="K140" s="6" t="str">
        <f>_xlfn.XLOOKUP($E140,customers!$A$2:$A$1001,customers!$F$2:$F$1001,,0)</f>
        <v>Honolulu</v>
      </c>
      <c r="L140" s="6" t="s">
        <v>6198</v>
      </c>
      <c r="M140" s="6" t="s">
        <v>6202</v>
      </c>
      <c r="N140" s="7">
        <f>INDEX(products!$A$1:$G$49,MATCH('orders '!$F140,products!$A$1:$A$49,0),MATCH('orders '!N$1,products!$A$1:$G$1,0))</f>
        <v>1</v>
      </c>
      <c r="O140" s="24">
        <f>INDEX(products!$A$1:$G$49,MATCH('orders '!$F140,products!$A$1:$A$49,0),MATCH('orders '!O$1,products!$A$1:$G$1,0))</f>
        <v>12.15</v>
      </c>
      <c r="P140" s="24">
        <f t="shared" si="8"/>
        <v>48.6</v>
      </c>
      <c r="Q140" s="8">
        <f>_xlfn.XLOOKUP($F140,products!$A$2:$A$49,products!$G$2:$G$49,,0)</f>
        <v>1.3365</v>
      </c>
      <c r="R140" s="6" t="str">
        <f>IF(_xlfn.XLOOKUP(E140,customers!A140:A1139,customers!I140:I1139,0)=0,"Not Available",(_xlfn.XLOOKUP(E140,customers!A140:A1139,customers!I140:I1139,0)))</f>
        <v>No</v>
      </c>
    </row>
    <row r="141" spans="1:18" x14ac:dyDescent="0.25">
      <c r="A141" s="9" t="s">
        <v>1271</v>
      </c>
      <c r="B141" s="25">
        <v>43509</v>
      </c>
      <c r="C141" s="9" t="str">
        <f t="shared" si="6"/>
        <v>Wednesday</v>
      </c>
      <c r="D141" s="9" t="str">
        <f t="shared" si="7"/>
        <v>February</v>
      </c>
      <c r="E141" s="9" t="s">
        <v>1272</v>
      </c>
      <c r="F141" s="9" t="s">
        <v>6143</v>
      </c>
      <c r="G141" s="9">
        <v>6</v>
      </c>
      <c r="H141" s="9" t="str">
        <f>_xlfn.XLOOKUP(E141,customers!$A$2:$A$1001,customers!$B$2:$B$1001,,0)</f>
        <v>Rivy Farington</v>
      </c>
      <c r="I141" s="9" t="str">
        <f>IF(_xlfn.XLOOKUP(E141,customers!$A$2:$A$1001,customers!$C$2:$C$1001,,0)=0,"Not Available",(_xlfn.XLOOKUP(E141,customers!$A$2:$A$1001,customers!$C$2:$C$1001,,0)))</f>
        <v>Not Available</v>
      </c>
      <c r="J141" s="9" t="str">
        <f>_xlfn.XLOOKUP(E141,customers!$A$1:$A$1001,customers!$G$1:$G$1001,,0)</f>
        <v>United States</v>
      </c>
      <c r="K141" s="9" t="str">
        <f>_xlfn.XLOOKUP($E141,customers!$A$2:$A$1001,customers!$F$2:$F$1001,,0)</f>
        <v>Corona</v>
      </c>
      <c r="L141" s="9" t="s">
        <v>6201</v>
      </c>
      <c r="M141" s="9" t="s">
        <v>6202</v>
      </c>
      <c r="N141" s="10">
        <f>INDEX(products!$A$1:$G$49,MATCH('orders '!$F141,products!$A$1:$A$49,0),MATCH('orders '!N$1,products!$A$1:$G$1,0))</f>
        <v>1</v>
      </c>
      <c r="O141" s="26">
        <f>INDEX(products!$A$1:$G$49,MATCH('orders '!$F141,products!$A$1:$A$49,0),MATCH('orders '!O$1,products!$A$1:$G$1,0))</f>
        <v>12.95</v>
      </c>
      <c r="P141" s="26">
        <f t="shared" si="8"/>
        <v>77.699999999999989</v>
      </c>
      <c r="Q141" s="11">
        <f>_xlfn.XLOOKUP($F141,products!$A$2:$A$49,products!$G$2:$G$49,,0)</f>
        <v>1.6835</v>
      </c>
      <c r="R141" s="6" t="str">
        <f>IF(_xlfn.XLOOKUP(E141,customers!A141:A1140,customers!I141:I1140,0)=0,"Not Available",(_xlfn.XLOOKUP(E141,customers!A141:A1140,customers!I141:I1140,0)))</f>
        <v>Yes</v>
      </c>
    </row>
    <row r="142" spans="1:18" x14ac:dyDescent="0.25">
      <c r="A142" s="6" t="s">
        <v>1276</v>
      </c>
      <c r="B142" s="23">
        <v>44694</v>
      </c>
      <c r="C142" s="6" t="str">
        <f t="shared" si="6"/>
        <v>Friday</v>
      </c>
      <c r="D142" s="6" t="str">
        <f t="shared" si="7"/>
        <v>May</v>
      </c>
      <c r="E142" s="6" t="s">
        <v>1277</v>
      </c>
      <c r="F142" s="6" t="s">
        <v>6165</v>
      </c>
      <c r="G142" s="6">
        <v>1</v>
      </c>
      <c r="H142" s="6" t="str">
        <f>_xlfn.XLOOKUP(E142,customers!$A$2:$A$1001,customers!$B$2:$B$1001,,0)</f>
        <v>Vallie Kundt</v>
      </c>
      <c r="I142" s="6" t="str">
        <f>IF(_xlfn.XLOOKUP(E142,customers!$A$2:$A$1001,customers!$C$2:$C$1001,,0)=0,"Not Available",(_xlfn.XLOOKUP(E142,customers!$A$2:$A$1001,customers!$C$2:$C$1001,,0)))</f>
        <v>vkundt3w@bigcartel.com</v>
      </c>
      <c r="J142" s="6" t="str">
        <f>_xlfn.XLOOKUP(E142,customers!$A$1:$A$1001,customers!$G$1:$G$1001,,0)</f>
        <v>Ireland</v>
      </c>
      <c r="K142" s="6" t="str">
        <f>_xlfn.XLOOKUP($E142,customers!$A$2:$A$1001,customers!$F$2:$F$1001,,0)</f>
        <v>Ballivor</v>
      </c>
      <c r="L142" s="6" t="s">
        <v>6201</v>
      </c>
      <c r="M142" s="6" t="s">
        <v>6202</v>
      </c>
      <c r="N142" s="7">
        <f>INDEX(products!$A$1:$G$49,MATCH('orders '!$F142,products!$A$1:$A$49,0),MATCH('orders '!N$1,products!$A$1:$G$1,0))</f>
        <v>2.5</v>
      </c>
      <c r="O142" s="24">
        <f>INDEX(products!$A$1:$G$49,MATCH('orders '!$F142,products!$A$1:$A$49,0),MATCH('orders '!O$1,products!$A$1:$G$1,0))</f>
        <v>29.784999999999997</v>
      </c>
      <c r="P142" s="24">
        <f t="shared" si="8"/>
        <v>29.784999999999997</v>
      </c>
      <c r="Q142" s="8">
        <f>_xlfn.XLOOKUP($F142,products!$A$2:$A$49,products!$G$2:$G$49,,0)</f>
        <v>3.8720499999999998</v>
      </c>
      <c r="R142" s="6" t="str">
        <f>IF(_xlfn.XLOOKUP(E142,customers!A142:A1141,customers!I142:I1141,0)=0,"Not Available",(_xlfn.XLOOKUP(E142,customers!A142:A1141,customers!I142:I1141,0)))</f>
        <v>Yes</v>
      </c>
    </row>
    <row r="143" spans="1:18" x14ac:dyDescent="0.25">
      <c r="A143" s="9" t="s">
        <v>1283</v>
      </c>
      <c r="B143" s="25">
        <v>43970</v>
      </c>
      <c r="C143" s="9" t="str">
        <f t="shared" si="6"/>
        <v>Tuesday</v>
      </c>
      <c r="D143" s="9" t="str">
        <f t="shared" si="7"/>
        <v>May</v>
      </c>
      <c r="E143" s="9" t="s">
        <v>1284</v>
      </c>
      <c r="F143" s="9" t="s">
        <v>6167</v>
      </c>
      <c r="G143" s="9">
        <v>4</v>
      </c>
      <c r="H143" s="9" t="str">
        <f>_xlfn.XLOOKUP(E143,customers!$A$2:$A$1001,customers!$B$2:$B$1001,,0)</f>
        <v>Boyd Bett</v>
      </c>
      <c r="I143" s="9" t="str">
        <f>IF(_xlfn.XLOOKUP(E143,customers!$A$2:$A$1001,customers!$C$2:$C$1001,,0)=0,"Not Available",(_xlfn.XLOOKUP(E143,customers!$A$2:$A$1001,customers!$C$2:$C$1001,,0)))</f>
        <v>bbett3x@google.de</v>
      </c>
      <c r="J143" s="9" t="str">
        <f>_xlfn.XLOOKUP(E143,customers!$A$1:$A$1001,customers!$G$1:$G$1001,,0)</f>
        <v>United States</v>
      </c>
      <c r="K143" s="9" t="str">
        <f>_xlfn.XLOOKUP($E143,customers!$A$2:$A$1001,customers!$F$2:$F$1001,,0)</f>
        <v>Washington</v>
      </c>
      <c r="L143" s="9" t="s">
        <v>6199</v>
      </c>
      <c r="M143" s="9" t="s">
        <v>6200</v>
      </c>
      <c r="N143" s="10">
        <f>INDEX(products!$A$1:$G$49,MATCH('orders '!$F143,products!$A$1:$A$49,0),MATCH('orders '!N$1,products!$A$1:$G$1,0))</f>
        <v>0.2</v>
      </c>
      <c r="O143" s="26">
        <f>INDEX(products!$A$1:$G$49,MATCH('orders '!$F143,products!$A$1:$A$49,0),MATCH('orders '!O$1,products!$A$1:$G$1,0))</f>
        <v>3.8849999999999998</v>
      </c>
      <c r="P143" s="26">
        <f t="shared" si="8"/>
        <v>15.54</v>
      </c>
      <c r="Q143" s="11">
        <f>_xlfn.XLOOKUP($F143,products!$A$2:$A$49,products!$G$2:$G$49,,0)</f>
        <v>0.34964999999999996</v>
      </c>
      <c r="R143" s="6" t="str">
        <f>IF(_xlfn.XLOOKUP(E143,customers!A143:A1142,customers!I143:I1142,0)=0,"Not Available",(_xlfn.XLOOKUP(E143,customers!A143:A1142,customers!I143:I1142,0)))</f>
        <v>Yes</v>
      </c>
    </row>
    <row r="144" spans="1:18" x14ac:dyDescent="0.25">
      <c r="A144" s="6" t="s">
        <v>1289</v>
      </c>
      <c r="B144" s="23">
        <v>44678</v>
      </c>
      <c r="C144" s="6" t="str">
        <f t="shared" si="6"/>
        <v>Wednesday</v>
      </c>
      <c r="D144" s="6" t="str">
        <f t="shared" si="7"/>
        <v>April</v>
      </c>
      <c r="E144" s="6" t="s">
        <v>1290</v>
      </c>
      <c r="F144" s="6" t="s">
        <v>6148</v>
      </c>
      <c r="G144" s="6">
        <v>4</v>
      </c>
      <c r="H144" s="6" t="str">
        <f>_xlfn.XLOOKUP(E144,customers!$A$2:$A$1001,customers!$B$2:$B$1001,,0)</f>
        <v>Julio Armytage</v>
      </c>
      <c r="I144" s="6" t="str">
        <f>IF(_xlfn.XLOOKUP(E144,customers!$A$2:$A$1001,customers!$C$2:$C$1001,,0)=0,"Not Available",(_xlfn.XLOOKUP(E144,customers!$A$2:$A$1001,customers!$C$2:$C$1001,,0)))</f>
        <v>Not Available</v>
      </c>
      <c r="J144" s="6" t="str">
        <f>_xlfn.XLOOKUP(E144,customers!$A$1:$A$1001,customers!$G$1:$G$1001,,0)</f>
        <v>Ireland</v>
      </c>
      <c r="K144" s="6" t="str">
        <f>_xlfn.XLOOKUP($E144,customers!$A$2:$A$1001,customers!$F$2:$F$1001,,0)</f>
        <v>Portumna</v>
      </c>
      <c r="L144" s="6" t="s">
        <v>6198</v>
      </c>
      <c r="M144" s="6" t="s">
        <v>6200</v>
      </c>
      <c r="N144" s="7">
        <f>INDEX(products!$A$1:$G$49,MATCH('orders '!$F144,products!$A$1:$A$49,0),MATCH('orders '!N$1,products!$A$1:$G$1,0))</f>
        <v>2.5</v>
      </c>
      <c r="O144" s="24">
        <f>INDEX(products!$A$1:$G$49,MATCH('orders '!$F144,products!$A$1:$A$49,0),MATCH('orders '!O$1,products!$A$1:$G$1,0))</f>
        <v>34.154999999999994</v>
      </c>
      <c r="P144" s="24">
        <f t="shared" si="8"/>
        <v>136.61999999999998</v>
      </c>
      <c r="Q144" s="8">
        <f>_xlfn.XLOOKUP($F144,products!$A$2:$A$49,products!$G$2:$G$49,,0)</f>
        <v>3.7570499999999996</v>
      </c>
      <c r="R144" s="6" t="str">
        <f>IF(_xlfn.XLOOKUP(E144,customers!A144:A1143,customers!I144:I1143,0)=0,"Not Available",(_xlfn.XLOOKUP(E144,customers!A144:A1143,customers!I144:I1143,0)))</f>
        <v>Yes</v>
      </c>
    </row>
    <row r="145" spans="1:18" x14ac:dyDescent="0.25">
      <c r="A145" s="9" t="s">
        <v>1293</v>
      </c>
      <c r="B145" s="25">
        <v>44083</v>
      </c>
      <c r="C145" s="9" t="str">
        <f t="shared" si="6"/>
        <v>Wednesday</v>
      </c>
      <c r="D145" s="9" t="str">
        <f t="shared" si="7"/>
        <v>September</v>
      </c>
      <c r="E145" s="9" t="s">
        <v>1294</v>
      </c>
      <c r="F145" s="9" t="s">
        <v>6160</v>
      </c>
      <c r="G145" s="9">
        <v>2</v>
      </c>
      <c r="H145" s="9" t="str">
        <f>_xlfn.XLOOKUP(E145,customers!$A$2:$A$1001,customers!$B$2:$B$1001,,0)</f>
        <v>Deana Staite</v>
      </c>
      <c r="I145" s="9" t="str">
        <f>IF(_xlfn.XLOOKUP(E145,customers!$A$2:$A$1001,customers!$C$2:$C$1001,,0)=0,"Not Available",(_xlfn.XLOOKUP(E145,customers!$A$2:$A$1001,customers!$C$2:$C$1001,,0)))</f>
        <v>dstaite3z@scientificamerican.com</v>
      </c>
      <c r="J145" s="9" t="str">
        <f>_xlfn.XLOOKUP(E145,customers!$A$1:$A$1001,customers!$G$1:$G$1001,,0)</f>
        <v>United States</v>
      </c>
      <c r="K145" s="9" t="str">
        <f>_xlfn.XLOOKUP($E145,customers!$A$2:$A$1001,customers!$F$2:$F$1001,,0)</f>
        <v>Houston</v>
      </c>
      <c r="L145" s="9" t="s">
        <v>6201</v>
      </c>
      <c r="M145" s="9" t="s">
        <v>6197</v>
      </c>
      <c r="N145" s="10">
        <f>INDEX(products!$A$1:$G$49,MATCH('orders '!$F145,products!$A$1:$A$49,0),MATCH('orders '!N$1,products!$A$1:$G$1,0))</f>
        <v>0.5</v>
      </c>
      <c r="O145" s="26">
        <f>INDEX(products!$A$1:$G$49,MATCH('orders '!$F145,products!$A$1:$A$49,0),MATCH('orders '!O$1,products!$A$1:$G$1,0))</f>
        <v>8.73</v>
      </c>
      <c r="P145" s="26">
        <f t="shared" si="8"/>
        <v>17.46</v>
      </c>
      <c r="Q145" s="11">
        <f>_xlfn.XLOOKUP($F145,products!$A$2:$A$49,products!$G$2:$G$49,,0)</f>
        <v>1.1349</v>
      </c>
      <c r="R145" s="6" t="str">
        <f>IF(_xlfn.XLOOKUP(E145,customers!A145:A1144,customers!I145:I1144,0)=0,"Not Available",(_xlfn.XLOOKUP(E145,customers!A145:A1144,customers!I145:I1144,0)))</f>
        <v>No</v>
      </c>
    </row>
    <row r="146" spans="1:18" x14ac:dyDescent="0.25">
      <c r="A146" s="6" t="s">
        <v>1299</v>
      </c>
      <c r="B146" s="23">
        <v>44265</v>
      </c>
      <c r="C146" s="6" t="str">
        <f t="shared" si="6"/>
        <v>Wednesday</v>
      </c>
      <c r="D146" s="6" t="str">
        <f t="shared" si="7"/>
        <v>March</v>
      </c>
      <c r="E146" s="6" t="s">
        <v>1300</v>
      </c>
      <c r="F146" s="6" t="s">
        <v>6148</v>
      </c>
      <c r="G146" s="6">
        <v>2</v>
      </c>
      <c r="H146" s="6" t="str">
        <f>_xlfn.XLOOKUP(E146,customers!$A$2:$A$1001,customers!$B$2:$B$1001,,0)</f>
        <v>Winn Keyse</v>
      </c>
      <c r="I146" s="6" t="str">
        <f>IF(_xlfn.XLOOKUP(E146,customers!$A$2:$A$1001,customers!$C$2:$C$1001,,0)=0,"Not Available",(_xlfn.XLOOKUP(E146,customers!$A$2:$A$1001,customers!$C$2:$C$1001,,0)))</f>
        <v>wkeyse40@apple.com</v>
      </c>
      <c r="J146" s="6" t="str">
        <f>_xlfn.XLOOKUP(E146,customers!$A$1:$A$1001,customers!$G$1:$G$1001,,0)</f>
        <v>United States</v>
      </c>
      <c r="K146" s="6" t="str">
        <f>_xlfn.XLOOKUP($E146,customers!$A$2:$A$1001,customers!$F$2:$F$1001,,0)</f>
        <v>Orange</v>
      </c>
      <c r="L146" s="6" t="s">
        <v>6198</v>
      </c>
      <c r="M146" s="6" t="s">
        <v>6200</v>
      </c>
      <c r="N146" s="7">
        <f>INDEX(products!$A$1:$G$49,MATCH('orders '!$F146,products!$A$1:$A$49,0),MATCH('orders '!N$1,products!$A$1:$G$1,0))</f>
        <v>2.5</v>
      </c>
      <c r="O146" s="24">
        <f>INDEX(products!$A$1:$G$49,MATCH('orders '!$F146,products!$A$1:$A$49,0),MATCH('orders '!O$1,products!$A$1:$G$1,0))</f>
        <v>34.154999999999994</v>
      </c>
      <c r="P146" s="24">
        <f t="shared" si="8"/>
        <v>68.309999999999988</v>
      </c>
      <c r="Q146" s="8">
        <f>_xlfn.XLOOKUP($F146,products!$A$2:$A$49,products!$G$2:$G$49,,0)</f>
        <v>3.7570499999999996</v>
      </c>
      <c r="R146" s="6" t="str">
        <f>IF(_xlfn.XLOOKUP(E146,customers!A146:A1145,customers!I146:I1145,0)=0,"Not Available",(_xlfn.XLOOKUP(E146,customers!A146:A1145,customers!I146:I1145,0)))</f>
        <v>Yes</v>
      </c>
    </row>
    <row r="147" spans="1:18" x14ac:dyDescent="0.25">
      <c r="A147" s="9" t="s">
        <v>1305</v>
      </c>
      <c r="B147" s="25">
        <v>43562</v>
      </c>
      <c r="C147" s="9" t="str">
        <f t="shared" si="6"/>
        <v>Sunday</v>
      </c>
      <c r="D147" s="9" t="str">
        <f t="shared" si="7"/>
        <v>April</v>
      </c>
      <c r="E147" s="9" t="s">
        <v>1306</v>
      </c>
      <c r="F147" s="9" t="s">
        <v>6159</v>
      </c>
      <c r="G147" s="9">
        <v>4</v>
      </c>
      <c r="H147" s="9" t="str">
        <f>_xlfn.XLOOKUP(E147,customers!$A$2:$A$1001,customers!$B$2:$B$1001,,0)</f>
        <v>Osmund Clausen-Thue</v>
      </c>
      <c r="I147" s="9" t="str">
        <f>IF(_xlfn.XLOOKUP(E147,customers!$A$2:$A$1001,customers!$C$2:$C$1001,,0)=0,"Not Available",(_xlfn.XLOOKUP(E147,customers!$A$2:$A$1001,customers!$C$2:$C$1001,,0)))</f>
        <v>oclausenthue41@marriott.com</v>
      </c>
      <c r="J147" s="9" t="str">
        <f>_xlfn.XLOOKUP(E147,customers!$A$1:$A$1001,customers!$G$1:$G$1001,,0)</f>
        <v>United States</v>
      </c>
      <c r="K147" s="9" t="str">
        <f>_xlfn.XLOOKUP($E147,customers!$A$2:$A$1001,customers!$F$2:$F$1001,,0)</f>
        <v>El Paso</v>
      </c>
      <c r="L147" s="9" t="s">
        <v>6201</v>
      </c>
      <c r="M147" s="9" t="s">
        <v>6197</v>
      </c>
      <c r="N147" s="10">
        <f>INDEX(products!$A$1:$G$49,MATCH('orders '!$F147,products!$A$1:$A$49,0),MATCH('orders '!N$1,products!$A$1:$G$1,0))</f>
        <v>0.2</v>
      </c>
      <c r="O147" s="26">
        <f>INDEX(products!$A$1:$G$49,MATCH('orders '!$F147,products!$A$1:$A$49,0),MATCH('orders '!O$1,products!$A$1:$G$1,0))</f>
        <v>4.3650000000000002</v>
      </c>
      <c r="P147" s="26">
        <f t="shared" si="8"/>
        <v>17.46</v>
      </c>
      <c r="Q147" s="11">
        <f>_xlfn.XLOOKUP($F147,products!$A$2:$A$49,products!$G$2:$G$49,,0)</f>
        <v>0.56745000000000001</v>
      </c>
      <c r="R147" s="6" t="str">
        <f>IF(_xlfn.XLOOKUP(E147,customers!A147:A1146,customers!I147:I1146,0)=0,"Not Available",(_xlfn.XLOOKUP(E147,customers!A147:A1146,customers!I147:I1146,0)))</f>
        <v>No</v>
      </c>
    </row>
    <row r="148" spans="1:18" x14ac:dyDescent="0.25">
      <c r="A148" s="6" t="s">
        <v>1311</v>
      </c>
      <c r="B148" s="23">
        <v>44024</v>
      </c>
      <c r="C148" s="6" t="str">
        <f t="shared" si="6"/>
        <v>Sunday</v>
      </c>
      <c r="D148" s="6" t="str">
        <f t="shared" si="7"/>
        <v>July</v>
      </c>
      <c r="E148" s="6" t="s">
        <v>1312</v>
      </c>
      <c r="F148" s="6" t="s">
        <v>6162</v>
      </c>
      <c r="G148" s="6">
        <v>3</v>
      </c>
      <c r="H148" s="6" t="str">
        <f>_xlfn.XLOOKUP(E148,customers!$A$2:$A$1001,customers!$B$2:$B$1001,,0)</f>
        <v>Leonore Francisco</v>
      </c>
      <c r="I148" s="6" t="str">
        <f>IF(_xlfn.XLOOKUP(E148,customers!$A$2:$A$1001,customers!$C$2:$C$1001,,0)=0,"Not Available",(_xlfn.XLOOKUP(E148,customers!$A$2:$A$1001,customers!$C$2:$C$1001,,0)))</f>
        <v>lfrancisco42@fema.gov</v>
      </c>
      <c r="J148" s="6" t="str">
        <f>_xlfn.XLOOKUP(E148,customers!$A$1:$A$1001,customers!$G$1:$G$1001,,0)</f>
        <v>United States</v>
      </c>
      <c r="K148" s="6" t="str">
        <f>_xlfn.XLOOKUP($E148,customers!$A$2:$A$1001,customers!$F$2:$F$1001,,0)</f>
        <v>Carson City</v>
      </c>
      <c r="L148" s="6" t="s">
        <v>6201</v>
      </c>
      <c r="M148" s="6" t="s">
        <v>6197</v>
      </c>
      <c r="N148" s="7">
        <f>INDEX(products!$A$1:$G$49,MATCH('orders '!$F148,products!$A$1:$A$49,0),MATCH('orders '!N$1,products!$A$1:$G$1,0))</f>
        <v>1</v>
      </c>
      <c r="O148" s="24">
        <f>INDEX(products!$A$1:$G$49,MATCH('orders '!$F148,products!$A$1:$A$49,0),MATCH('orders '!O$1,products!$A$1:$G$1,0))</f>
        <v>14.55</v>
      </c>
      <c r="P148" s="24">
        <f t="shared" si="8"/>
        <v>43.650000000000006</v>
      </c>
      <c r="Q148" s="8">
        <f>_xlfn.XLOOKUP($F148,products!$A$2:$A$49,products!$G$2:$G$49,,0)</f>
        <v>1.8915000000000002</v>
      </c>
      <c r="R148" s="6" t="str">
        <f>IF(_xlfn.XLOOKUP(E148,customers!A148:A1147,customers!I148:I1147,0)=0,"Not Available",(_xlfn.XLOOKUP(E148,customers!A148:A1147,customers!I148:I1147,0)))</f>
        <v>No</v>
      </c>
    </row>
    <row r="149" spans="1:18" x14ac:dyDescent="0.25">
      <c r="A149" s="9" t="s">
        <v>1311</v>
      </c>
      <c r="B149" s="25">
        <v>44024</v>
      </c>
      <c r="C149" s="9" t="str">
        <f t="shared" si="6"/>
        <v>Sunday</v>
      </c>
      <c r="D149" s="9" t="str">
        <f t="shared" si="7"/>
        <v>July</v>
      </c>
      <c r="E149" s="9" t="s">
        <v>1312</v>
      </c>
      <c r="F149" s="9" t="s">
        <v>6141</v>
      </c>
      <c r="G149" s="9">
        <v>2</v>
      </c>
      <c r="H149" s="9" t="str">
        <f>_xlfn.XLOOKUP(E149,customers!$A$2:$A$1001,customers!$B$2:$B$1001,,0)</f>
        <v>Leonore Francisco</v>
      </c>
      <c r="I149" s="9" t="str">
        <f>IF(_xlfn.XLOOKUP(E149,customers!$A$2:$A$1001,customers!$C$2:$C$1001,,0)=0,"Not Available",(_xlfn.XLOOKUP(E149,customers!$A$2:$A$1001,customers!$C$2:$C$1001,,0)))</f>
        <v>lfrancisco42@fema.gov</v>
      </c>
      <c r="J149" s="9" t="str">
        <f>_xlfn.XLOOKUP(E149,customers!$A$1:$A$1001,customers!$G$1:$G$1001,,0)</f>
        <v>United States</v>
      </c>
      <c r="K149" s="9" t="str">
        <f>_xlfn.XLOOKUP($E149,customers!$A$2:$A$1001,customers!$F$2:$F$1001,,0)</f>
        <v>Carson City</v>
      </c>
      <c r="L149" s="9" t="s">
        <v>6198</v>
      </c>
      <c r="M149" s="9" t="s">
        <v>6197</v>
      </c>
      <c r="N149" s="10">
        <f>INDEX(products!$A$1:$G$49,MATCH('orders '!$F149,products!$A$1:$A$49,0),MATCH('orders '!N$1,products!$A$1:$G$1,0))</f>
        <v>1</v>
      </c>
      <c r="O149" s="26">
        <f>INDEX(products!$A$1:$G$49,MATCH('orders '!$F149,products!$A$1:$A$49,0),MATCH('orders '!O$1,products!$A$1:$G$1,0))</f>
        <v>13.75</v>
      </c>
      <c r="P149" s="26">
        <f t="shared" si="8"/>
        <v>27.5</v>
      </c>
      <c r="Q149" s="11">
        <f>_xlfn.XLOOKUP($F149,products!$A$2:$A$49,products!$G$2:$G$49,,0)</f>
        <v>1.5125</v>
      </c>
      <c r="R149" s="6" t="str">
        <f>IF(_xlfn.XLOOKUP(E149,customers!A149:A1148,customers!I149:I1148,0)=0,"Not Available",(_xlfn.XLOOKUP(E149,customers!A149:A1148,customers!I149:I1148,0)))</f>
        <v>Not Available</v>
      </c>
    </row>
    <row r="150" spans="1:18" x14ac:dyDescent="0.25">
      <c r="A150" s="6" t="s">
        <v>1322</v>
      </c>
      <c r="B150" s="23">
        <v>44551</v>
      </c>
      <c r="C150" s="6" t="str">
        <f t="shared" si="6"/>
        <v>Tuesday</v>
      </c>
      <c r="D150" s="6" t="str">
        <f t="shared" si="7"/>
        <v>December</v>
      </c>
      <c r="E150" s="6" t="s">
        <v>1323</v>
      </c>
      <c r="F150" s="6" t="s">
        <v>6153</v>
      </c>
      <c r="G150" s="6">
        <v>5</v>
      </c>
      <c r="H150" s="6" t="str">
        <f>_xlfn.XLOOKUP(E150,customers!$A$2:$A$1001,customers!$B$2:$B$1001,,0)</f>
        <v>Giacobo Skingle</v>
      </c>
      <c r="I150" s="6" t="str">
        <f>IF(_xlfn.XLOOKUP(E150,customers!$A$2:$A$1001,customers!$C$2:$C$1001,,0)=0,"Not Available",(_xlfn.XLOOKUP(E150,customers!$A$2:$A$1001,customers!$C$2:$C$1001,,0)))</f>
        <v>gskingle44@clickbank.net</v>
      </c>
      <c r="J150" s="6" t="str">
        <f>_xlfn.XLOOKUP(E150,customers!$A$1:$A$1001,customers!$G$1:$G$1001,,0)</f>
        <v>United States</v>
      </c>
      <c r="K150" s="6" t="str">
        <f>_xlfn.XLOOKUP($E150,customers!$A$2:$A$1001,customers!$F$2:$F$1001,,0)</f>
        <v>Provo</v>
      </c>
      <c r="L150" s="6" t="s">
        <v>6198</v>
      </c>
      <c r="M150" s="6" t="s">
        <v>6202</v>
      </c>
      <c r="N150" s="7">
        <f>INDEX(products!$A$1:$G$49,MATCH('orders '!$F150,products!$A$1:$A$49,0),MATCH('orders '!N$1,products!$A$1:$G$1,0))</f>
        <v>0.2</v>
      </c>
      <c r="O150" s="24">
        <f>INDEX(products!$A$1:$G$49,MATCH('orders '!$F150,products!$A$1:$A$49,0),MATCH('orders '!O$1,products!$A$1:$G$1,0))</f>
        <v>3.645</v>
      </c>
      <c r="P150" s="24">
        <f t="shared" si="8"/>
        <v>18.225000000000001</v>
      </c>
      <c r="Q150" s="8">
        <f>_xlfn.XLOOKUP($F150,products!$A$2:$A$49,products!$G$2:$G$49,,0)</f>
        <v>0.40095000000000003</v>
      </c>
      <c r="R150" s="6" t="str">
        <f>IF(_xlfn.XLOOKUP(E150,customers!A150:A1149,customers!I150:I1149,0)=0,"Not Available",(_xlfn.XLOOKUP(E150,customers!A150:A1149,customers!I150:I1149,0)))</f>
        <v>Yes</v>
      </c>
    </row>
    <row r="151" spans="1:18" x14ac:dyDescent="0.25">
      <c r="A151" s="9" t="s">
        <v>1328</v>
      </c>
      <c r="B151" s="25">
        <v>44108</v>
      </c>
      <c r="C151" s="9" t="str">
        <f t="shared" si="6"/>
        <v>Sunday</v>
      </c>
      <c r="D151" s="9" t="str">
        <f t="shared" si="7"/>
        <v>October</v>
      </c>
      <c r="E151" s="9" t="s">
        <v>1329</v>
      </c>
      <c r="F151" s="9" t="s">
        <v>6175</v>
      </c>
      <c r="G151" s="9">
        <v>2</v>
      </c>
      <c r="H151" s="9" t="str">
        <f>_xlfn.XLOOKUP(E151,customers!$A$2:$A$1001,customers!$B$2:$B$1001,,0)</f>
        <v>Gerard Pirdy</v>
      </c>
      <c r="I151" s="9" t="str">
        <f>IF(_xlfn.XLOOKUP(E151,customers!$A$2:$A$1001,customers!$C$2:$C$1001,,0)=0,"Not Available",(_xlfn.XLOOKUP(E151,customers!$A$2:$A$1001,customers!$C$2:$C$1001,,0)))</f>
        <v>Not Available</v>
      </c>
      <c r="J151" s="9" t="str">
        <f>_xlfn.XLOOKUP(E151,customers!$A$1:$A$1001,customers!$G$1:$G$1001,,0)</f>
        <v>United States</v>
      </c>
      <c r="K151" s="9" t="str">
        <f>_xlfn.XLOOKUP($E151,customers!$A$2:$A$1001,customers!$F$2:$F$1001,,0)</f>
        <v>Boca Raton</v>
      </c>
      <c r="L151" s="9" t="s">
        <v>6199</v>
      </c>
      <c r="M151" s="9" t="s">
        <v>6197</v>
      </c>
      <c r="N151" s="10">
        <f>INDEX(products!$A$1:$G$49,MATCH('orders '!$F151,products!$A$1:$A$49,0),MATCH('orders '!N$1,products!$A$1:$G$1,0))</f>
        <v>2.5</v>
      </c>
      <c r="O151" s="26">
        <f>INDEX(products!$A$1:$G$49,MATCH('orders '!$F151,products!$A$1:$A$49,0),MATCH('orders '!O$1,products!$A$1:$G$1,0))</f>
        <v>25.874999999999996</v>
      </c>
      <c r="P151" s="26">
        <f t="shared" si="8"/>
        <v>51.749999999999993</v>
      </c>
      <c r="Q151" s="11">
        <f>_xlfn.XLOOKUP($F151,products!$A$2:$A$49,products!$G$2:$G$49,,0)</f>
        <v>2.3287499999999994</v>
      </c>
      <c r="R151" s="6" t="str">
        <f>IF(_xlfn.XLOOKUP(E151,customers!A151:A1150,customers!I151:I1150,0)=0,"Not Available",(_xlfn.XLOOKUP(E151,customers!A151:A1150,customers!I151:I1150,0)))</f>
        <v>Yes</v>
      </c>
    </row>
    <row r="152" spans="1:18" x14ac:dyDescent="0.25">
      <c r="A152" s="6" t="s">
        <v>1333</v>
      </c>
      <c r="B152" s="23">
        <v>44051</v>
      </c>
      <c r="C152" s="6" t="str">
        <f t="shared" si="6"/>
        <v>Saturday</v>
      </c>
      <c r="D152" s="6" t="str">
        <f t="shared" si="7"/>
        <v>August</v>
      </c>
      <c r="E152" s="6" t="s">
        <v>1334</v>
      </c>
      <c r="F152" s="6" t="s">
        <v>6143</v>
      </c>
      <c r="G152" s="6">
        <v>1</v>
      </c>
      <c r="H152" s="6" t="str">
        <f>_xlfn.XLOOKUP(E152,customers!$A$2:$A$1001,customers!$B$2:$B$1001,,0)</f>
        <v>Jacinthe Balsillie</v>
      </c>
      <c r="I152" s="6" t="str">
        <f>IF(_xlfn.XLOOKUP(E152,customers!$A$2:$A$1001,customers!$C$2:$C$1001,,0)=0,"Not Available",(_xlfn.XLOOKUP(E152,customers!$A$2:$A$1001,customers!$C$2:$C$1001,,0)))</f>
        <v>jbalsillie46@princeton.edu</v>
      </c>
      <c r="J152" s="6" t="str">
        <f>_xlfn.XLOOKUP(E152,customers!$A$1:$A$1001,customers!$G$1:$G$1001,,0)</f>
        <v>United States</v>
      </c>
      <c r="K152" s="6" t="str">
        <f>_xlfn.XLOOKUP($E152,customers!$A$2:$A$1001,customers!$F$2:$F$1001,,0)</f>
        <v>Roanoke</v>
      </c>
      <c r="L152" s="6" t="s">
        <v>6201</v>
      </c>
      <c r="M152" s="6" t="s">
        <v>6202</v>
      </c>
      <c r="N152" s="7">
        <f>INDEX(products!$A$1:$G$49,MATCH('orders '!$F152,products!$A$1:$A$49,0),MATCH('orders '!N$1,products!$A$1:$G$1,0))</f>
        <v>1</v>
      </c>
      <c r="O152" s="24">
        <f>INDEX(products!$A$1:$G$49,MATCH('orders '!$F152,products!$A$1:$A$49,0),MATCH('orders '!O$1,products!$A$1:$G$1,0))</f>
        <v>12.95</v>
      </c>
      <c r="P152" s="24">
        <f t="shared" si="8"/>
        <v>12.95</v>
      </c>
      <c r="Q152" s="8">
        <f>_xlfn.XLOOKUP($F152,products!$A$2:$A$49,products!$G$2:$G$49,,0)</f>
        <v>1.6835</v>
      </c>
      <c r="R152" s="6" t="str">
        <f>IF(_xlfn.XLOOKUP(E152,customers!A152:A1151,customers!I152:I1151,0)=0,"Not Available",(_xlfn.XLOOKUP(E152,customers!A152:A1151,customers!I152:I1151,0)))</f>
        <v>Yes</v>
      </c>
    </row>
    <row r="153" spans="1:18" x14ac:dyDescent="0.25">
      <c r="A153" s="9" t="s">
        <v>1339</v>
      </c>
      <c r="B153" s="25">
        <v>44115</v>
      </c>
      <c r="C153" s="9" t="str">
        <f t="shared" si="6"/>
        <v>Sunday</v>
      </c>
      <c r="D153" s="9" t="str">
        <f t="shared" si="7"/>
        <v>October</v>
      </c>
      <c r="E153" s="9" t="s">
        <v>1340</v>
      </c>
      <c r="F153" s="9" t="s">
        <v>6155</v>
      </c>
      <c r="G153" s="9">
        <v>3</v>
      </c>
      <c r="H153" s="9" t="str">
        <f>_xlfn.XLOOKUP(E153,customers!$A$2:$A$1001,customers!$B$2:$B$1001,,0)</f>
        <v>Quinton Fouracres</v>
      </c>
      <c r="I153" s="9" t="str">
        <f>IF(_xlfn.XLOOKUP(E153,customers!$A$2:$A$1001,customers!$C$2:$C$1001,,0)=0,"Not Available",(_xlfn.XLOOKUP(E153,customers!$A$2:$A$1001,customers!$C$2:$C$1001,,0)))</f>
        <v>Not Available</v>
      </c>
      <c r="J153" s="9" t="str">
        <f>_xlfn.XLOOKUP(E153,customers!$A$1:$A$1001,customers!$G$1:$G$1001,,0)</f>
        <v>United States</v>
      </c>
      <c r="K153" s="9" t="str">
        <f>_xlfn.XLOOKUP($E153,customers!$A$2:$A$1001,customers!$F$2:$F$1001,,0)</f>
        <v>Des Moines</v>
      </c>
      <c r="L153" s="9" t="s">
        <v>6199</v>
      </c>
      <c r="M153" s="9" t="s">
        <v>6197</v>
      </c>
      <c r="N153" s="10">
        <f>INDEX(products!$A$1:$G$49,MATCH('orders '!$F153,products!$A$1:$A$49,0),MATCH('orders '!N$1,products!$A$1:$G$1,0))</f>
        <v>1</v>
      </c>
      <c r="O153" s="26">
        <f>INDEX(products!$A$1:$G$49,MATCH('orders '!$F153,products!$A$1:$A$49,0),MATCH('orders '!O$1,products!$A$1:$G$1,0))</f>
        <v>11.25</v>
      </c>
      <c r="P153" s="26">
        <f t="shared" si="8"/>
        <v>33.75</v>
      </c>
      <c r="Q153" s="11">
        <f>_xlfn.XLOOKUP($F153,products!$A$2:$A$49,products!$G$2:$G$49,,0)</f>
        <v>1.0125</v>
      </c>
      <c r="R153" s="6" t="str">
        <f>IF(_xlfn.XLOOKUP(E153,customers!A153:A1152,customers!I153:I1152,0)=0,"Not Available",(_xlfn.XLOOKUP(E153,customers!A153:A1152,customers!I153:I1152,0)))</f>
        <v>Yes</v>
      </c>
    </row>
    <row r="154" spans="1:18" x14ac:dyDescent="0.25">
      <c r="A154" s="6" t="s">
        <v>1344</v>
      </c>
      <c r="B154" s="23">
        <v>44510</v>
      </c>
      <c r="C154" s="6" t="str">
        <f t="shared" si="6"/>
        <v>Wednesday</v>
      </c>
      <c r="D154" s="6" t="str">
        <f t="shared" si="7"/>
        <v>November</v>
      </c>
      <c r="E154" s="6" t="s">
        <v>1345</v>
      </c>
      <c r="F154" s="6" t="s">
        <v>6151</v>
      </c>
      <c r="G154" s="6">
        <v>3</v>
      </c>
      <c r="H154" s="6" t="str">
        <f>_xlfn.XLOOKUP(E154,customers!$A$2:$A$1001,customers!$B$2:$B$1001,,0)</f>
        <v>Bettina Leffek</v>
      </c>
      <c r="I154" s="6" t="str">
        <f>IF(_xlfn.XLOOKUP(E154,customers!$A$2:$A$1001,customers!$C$2:$C$1001,,0)=0,"Not Available",(_xlfn.XLOOKUP(E154,customers!$A$2:$A$1001,customers!$C$2:$C$1001,,0)))</f>
        <v>bleffek48@ning.com</v>
      </c>
      <c r="J154" s="6" t="str">
        <f>_xlfn.XLOOKUP(E154,customers!$A$1:$A$1001,customers!$G$1:$G$1001,,0)</f>
        <v>United States</v>
      </c>
      <c r="K154" s="6" t="str">
        <f>_xlfn.XLOOKUP($E154,customers!$A$2:$A$1001,customers!$F$2:$F$1001,,0)</f>
        <v>Honolulu</v>
      </c>
      <c r="L154" s="6" t="s">
        <v>6196</v>
      </c>
      <c r="M154" s="6" t="s">
        <v>6197</v>
      </c>
      <c r="N154" s="7">
        <f>INDEX(products!$A$1:$G$49,MATCH('orders '!$F154,products!$A$1:$A$49,0),MATCH('orders '!N$1,products!$A$1:$G$1,0))</f>
        <v>2.5</v>
      </c>
      <c r="O154" s="24">
        <f>INDEX(products!$A$1:$G$49,MATCH('orders '!$F154,products!$A$1:$A$49,0),MATCH('orders '!O$1,products!$A$1:$G$1,0))</f>
        <v>22.884999999999998</v>
      </c>
      <c r="P154" s="24">
        <f t="shared" si="8"/>
        <v>68.655000000000001</v>
      </c>
      <c r="Q154" s="8">
        <f>_xlfn.XLOOKUP($F154,products!$A$2:$A$49,products!$G$2:$G$49,,0)</f>
        <v>1.3730999999999998</v>
      </c>
      <c r="R154" s="6" t="str">
        <f>IF(_xlfn.XLOOKUP(E154,customers!A154:A1153,customers!I154:I1153,0)=0,"Not Available",(_xlfn.XLOOKUP(E154,customers!A154:A1153,customers!I154:I1153,0)))</f>
        <v>Yes</v>
      </c>
    </row>
    <row r="155" spans="1:18" x14ac:dyDescent="0.25">
      <c r="A155" s="9" t="s">
        <v>1350</v>
      </c>
      <c r="B155" s="25">
        <v>44367</v>
      </c>
      <c r="C155" s="9" t="str">
        <f t="shared" si="6"/>
        <v>Sunday</v>
      </c>
      <c r="D155" s="9" t="str">
        <f t="shared" si="7"/>
        <v>June</v>
      </c>
      <c r="E155" s="9" t="s">
        <v>1351</v>
      </c>
      <c r="F155" s="9" t="s">
        <v>6163</v>
      </c>
      <c r="G155" s="9">
        <v>1</v>
      </c>
      <c r="H155" s="9" t="str">
        <f>_xlfn.XLOOKUP(E155,customers!$A$2:$A$1001,customers!$B$2:$B$1001,,0)</f>
        <v>Hetti Penson</v>
      </c>
      <c r="I155" s="9" t="str">
        <f>IF(_xlfn.XLOOKUP(E155,customers!$A$2:$A$1001,customers!$C$2:$C$1001,,0)=0,"Not Available",(_xlfn.XLOOKUP(E155,customers!$A$2:$A$1001,customers!$C$2:$C$1001,,0)))</f>
        <v>Not Available</v>
      </c>
      <c r="J155" s="9" t="str">
        <f>_xlfn.XLOOKUP(E155,customers!$A$1:$A$1001,customers!$G$1:$G$1001,,0)</f>
        <v>United States</v>
      </c>
      <c r="K155" s="9" t="str">
        <f>_xlfn.XLOOKUP($E155,customers!$A$2:$A$1001,customers!$F$2:$F$1001,,0)</f>
        <v>Fort Lauderdale</v>
      </c>
      <c r="L155" s="9" t="s">
        <v>6196</v>
      </c>
      <c r="M155" s="9" t="s">
        <v>6202</v>
      </c>
      <c r="N155" s="10">
        <f>INDEX(products!$A$1:$G$49,MATCH('orders '!$F155,products!$A$1:$A$49,0),MATCH('orders '!N$1,products!$A$1:$G$1,0))</f>
        <v>0.2</v>
      </c>
      <c r="O155" s="26">
        <f>INDEX(products!$A$1:$G$49,MATCH('orders '!$F155,products!$A$1:$A$49,0),MATCH('orders '!O$1,products!$A$1:$G$1,0))</f>
        <v>2.6849999999999996</v>
      </c>
      <c r="P155" s="26">
        <f t="shared" si="8"/>
        <v>2.6849999999999996</v>
      </c>
      <c r="Q155" s="11">
        <f>_xlfn.XLOOKUP($F155,products!$A$2:$A$49,products!$G$2:$G$49,,0)</f>
        <v>0.16109999999999997</v>
      </c>
      <c r="R155" s="6" t="str">
        <f>IF(_xlfn.XLOOKUP(E155,customers!A155:A1154,customers!I155:I1154,0)=0,"Not Available",(_xlfn.XLOOKUP(E155,customers!A155:A1154,customers!I155:I1154,0)))</f>
        <v>No</v>
      </c>
    </row>
    <row r="156" spans="1:18" x14ac:dyDescent="0.25">
      <c r="A156" s="6" t="s">
        <v>1355</v>
      </c>
      <c r="B156" s="23">
        <v>44473</v>
      </c>
      <c r="C156" s="6" t="str">
        <f t="shared" si="6"/>
        <v>Monday</v>
      </c>
      <c r="D156" s="6" t="str">
        <f t="shared" si="7"/>
        <v>October</v>
      </c>
      <c r="E156" s="6" t="s">
        <v>1356</v>
      </c>
      <c r="F156" s="6" t="s">
        <v>6168</v>
      </c>
      <c r="G156" s="6">
        <v>5</v>
      </c>
      <c r="H156" s="6" t="str">
        <f>_xlfn.XLOOKUP(E156,customers!$A$2:$A$1001,customers!$B$2:$B$1001,,0)</f>
        <v>Jocko Pray</v>
      </c>
      <c r="I156" s="6" t="str">
        <f>IF(_xlfn.XLOOKUP(E156,customers!$A$2:$A$1001,customers!$C$2:$C$1001,,0)=0,"Not Available",(_xlfn.XLOOKUP(E156,customers!$A$2:$A$1001,customers!$C$2:$C$1001,,0)))</f>
        <v>jpray4a@youtube.com</v>
      </c>
      <c r="J156" s="6" t="str">
        <f>_xlfn.XLOOKUP(E156,customers!$A$1:$A$1001,customers!$G$1:$G$1001,,0)</f>
        <v>United States</v>
      </c>
      <c r="K156" s="6" t="str">
        <f>_xlfn.XLOOKUP($E156,customers!$A$2:$A$1001,customers!$F$2:$F$1001,,0)</f>
        <v>Philadelphia</v>
      </c>
      <c r="L156" s="6" t="s">
        <v>6199</v>
      </c>
      <c r="M156" s="6" t="s">
        <v>6202</v>
      </c>
      <c r="N156" s="7">
        <f>INDEX(products!$A$1:$G$49,MATCH('orders '!$F156,products!$A$1:$A$49,0),MATCH('orders '!N$1,products!$A$1:$G$1,0))</f>
        <v>2.5</v>
      </c>
      <c r="O156" s="24">
        <f>INDEX(products!$A$1:$G$49,MATCH('orders '!$F156,products!$A$1:$A$49,0),MATCH('orders '!O$1,products!$A$1:$G$1,0))</f>
        <v>22.884999999999998</v>
      </c>
      <c r="P156" s="24">
        <f t="shared" si="8"/>
        <v>114.42499999999998</v>
      </c>
      <c r="Q156" s="8">
        <f>_xlfn.XLOOKUP($F156,products!$A$2:$A$49,products!$G$2:$G$49,,0)</f>
        <v>2.0596499999999995</v>
      </c>
      <c r="R156" s="6" t="str">
        <f>IF(_xlfn.XLOOKUP(E156,customers!A156:A1155,customers!I156:I1155,0)=0,"Not Available",(_xlfn.XLOOKUP(E156,customers!A156:A1155,customers!I156:I1155,0)))</f>
        <v>No</v>
      </c>
    </row>
    <row r="157" spans="1:18" x14ac:dyDescent="0.25">
      <c r="A157" s="9" t="s">
        <v>1361</v>
      </c>
      <c r="B157" s="25">
        <v>43640</v>
      </c>
      <c r="C157" s="9" t="str">
        <f t="shared" si="6"/>
        <v>Monday</v>
      </c>
      <c r="D157" s="9" t="str">
        <f t="shared" si="7"/>
        <v>June</v>
      </c>
      <c r="E157" s="9" t="s">
        <v>1362</v>
      </c>
      <c r="F157" s="9" t="s">
        <v>6175</v>
      </c>
      <c r="G157" s="9">
        <v>6</v>
      </c>
      <c r="H157" s="9" t="str">
        <f>_xlfn.XLOOKUP(E157,customers!$A$2:$A$1001,customers!$B$2:$B$1001,,0)</f>
        <v>Grete Holborn</v>
      </c>
      <c r="I157" s="9" t="str">
        <f>IF(_xlfn.XLOOKUP(E157,customers!$A$2:$A$1001,customers!$C$2:$C$1001,,0)=0,"Not Available",(_xlfn.XLOOKUP(E157,customers!$A$2:$A$1001,customers!$C$2:$C$1001,,0)))</f>
        <v>gholborn4b@ow.ly</v>
      </c>
      <c r="J157" s="9" t="str">
        <f>_xlfn.XLOOKUP(E157,customers!$A$1:$A$1001,customers!$G$1:$G$1001,,0)</f>
        <v>United States</v>
      </c>
      <c r="K157" s="9" t="str">
        <f>_xlfn.XLOOKUP($E157,customers!$A$2:$A$1001,customers!$F$2:$F$1001,,0)</f>
        <v>Norwalk</v>
      </c>
      <c r="L157" s="9" t="s">
        <v>6199</v>
      </c>
      <c r="M157" s="9" t="s">
        <v>6197</v>
      </c>
      <c r="N157" s="10">
        <f>INDEX(products!$A$1:$G$49,MATCH('orders '!$F157,products!$A$1:$A$49,0),MATCH('orders '!N$1,products!$A$1:$G$1,0))</f>
        <v>2.5</v>
      </c>
      <c r="O157" s="26">
        <f>INDEX(products!$A$1:$G$49,MATCH('orders '!$F157,products!$A$1:$A$49,0),MATCH('orders '!O$1,products!$A$1:$G$1,0))</f>
        <v>25.874999999999996</v>
      </c>
      <c r="P157" s="26">
        <f t="shared" si="8"/>
        <v>155.24999999999997</v>
      </c>
      <c r="Q157" s="11">
        <f>_xlfn.XLOOKUP($F157,products!$A$2:$A$49,products!$G$2:$G$49,,0)</f>
        <v>2.3287499999999994</v>
      </c>
      <c r="R157" s="6" t="str">
        <f>IF(_xlfn.XLOOKUP(E157,customers!A157:A1156,customers!I157:I1156,0)=0,"Not Available",(_xlfn.XLOOKUP(E157,customers!A157:A1156,customers!I157:I1156,0)))</f>
        <v>Yes</v>
      </c>
    </row>
    <row r="158" spans="1:18" x14ac:dyDescent="0.25">
      <c r="A158" s="6" t="s">
        <v>1367</v>
      </c>
      <c r="B158" s="23">
        <v>43764</v>
      </c>
      <c r="C158" s="6" t="str">
        <f t="shared" si="6"/>
        <v>Saturday</v>
      </c>
      <c r="D158" s="6" t="str">
        <f t="shared" si="7"/>
        <v>October</v>
      </c>
      <c r="E158" s="6" t="s">
        <v>1368</v>
      </c>
      <c r="F158" s="6" t="s">
        <v>6175</v>
      </c>
      <c r="G158" s="6">
        <v>3</v>
      </c>
      <c r="H158" s="6" t="str">
        <f>_xlfn.XLOOKUP(E158,customers!$A$2:$A$1001,customers!$B$2:$B$1001,,0)</f>
        <v>Fielding Keinrat</v>
      </c>
      <c r="I158" s="6" t="str">
        <f>IF(_xlfn.XLOOKUP(E158,customers!$A$2:$A$1001,customers!$C$2:$C$1001,,0)=0,"Not Available",(_xlfn.XLOOKUP(E158,customers!$A$2:$A$1001,customers!$C$2:$C$1001,,0)))</f>
        <v>fkeinrat4c@dailymail.co.uk</v>
      </c>
      <c r="J158" s="6" t="str">
        <f>_xlfn.XLOOKUP(E158,customers!$A$1:$A$1001,customers!$G$1:$G$1001,,0)</f>
        <v>United States</v>
      </c>
      <c r="K158" s="6" t="str">
        <f>_xlfn.XLOOKUP($E158,customers!$A$2:$A$1001,customers!$F$2:$F$1001,,0)</f>
        <v>Arlington</v>
      </c>
      <c r="L158" s="6" t="s">
        <v>6199</v>
      </c>
      <c r="M158" s="6" t="s">
        <v>6197</v>
      </c>
      <c r="N158" s="7">
        <f>INDEX(products!$A$1:$G$49,MATCH('orders '!$F158,products!$A$1:$A$49,0),MATCH('orders '!N$1,products!$A$1:$G$1,0))</f>
        <v>2.5</v>
      </c>
      <c r="O158" s="24">
        <f>INDEX(products!$A$1:$G$49,MATCH('orders '!$F158,products!$A$1:$A$49,0),MATCH('orders '!O$1,products!$A$1:$G$1,0))</f>
        <v>25.874999999999996</v>
      </c>
      <c r="P158" s="24">
        <f t="shared" si="8"/>
        <v>77.624999999999986</v>
      </c>
      <c r="Q158" s="8">
        <f>_xlfn.XLOOKUP($F158,products!$A$2:$A$49,products!$G$2:$G$49,,0)</f>
        <v>2.3287499999999994</v>
      </c>
      <c r="R158" s="6" t="str">
        <f>IF(_xlfn.XLOOKUP(E158,customers!A158:A1157,customers!I158:I1157,0)=0,"Not Available",(_xlfn.XLOOKUP(E158,customers!A158:A1157,customers!I158:I1157,0)))</f>
        <v>Yes</v>
      </c>
    </row>
    <row r="159" spans="1:18" x14ac:dyDescent="0.25">
      <c r="A159" s="9" t="s">
        <v>1373</v>
      </c>
      <c r="B159" s="25">
        <v>44374</v>
      </c>
      <c r="C159" s="9" t="str">
        <f t="shared" si="6"/>
        <v>Sunday</v>
      </c>
      <c r="D159" s="9" t="str">
        <f t="shared" si="7"/>
        <v>June</v>
      </c>
      <c r="E159" s="9" t="s">
        <v>1374</v>
      </c>
      <c r="F159" s="9" t="s">
        <v>6149</v>
      </c>
      <c r="G159" s="9">
        <v>3</v>
      </c>
      <c r="H159" s="9" t="str">
        <f>_xlfn.XLOOKUP(E159,customers!$A$2:$A$1001,customers!$B$2:$B$1001,,0)</f>
        <v>Paulo Yea</v>
      </c>
      <c r="I159" s="9" t="str">
        <f>IF(_xlfn.XLOOKUP(E159,customers!$A$2:$A$1001,customers!$C$2:$C$1001,,0)=0,"Not Available",(_xlfn.XLOOKUP(E159,customers!$A$2:$A$1001,customers!$C$2:$C$1001,,0)))</f>
        <v>pyea4d@aol.com</v>
      </c>
      <c r="J159" s="9" t="str">
        <f>_xlfn.XLOOKUP(E159,customers!$A$1:$A$1001,customers!$G$1:$G$1001,,0)</f>
        <v>Ireland</v>
      </c>
      <c r="K159" s="9" t="str">
        <f>_xlfn.XLOOKUP($E159,customers!$A$2:$A$1001,customers!$F$2:$F$1001,,0)</f>
        <v>Ashford</v>
      </c>
      <c r="L159" s="9" t="s">
        <v>6196</v>
      </c>
      <c r="M159" s="9" t="s">
        <v>6202</v>
      </c>
      <c r="N159" s="10">
        <f>INDEX(products!$A$1:$G$49,MATCH('orders '!$F159,products!$A$1:$A$49,0),MATCH('orders '!N$1,products!$A$1:$G$1,0))</f>
        <v>2.5</v>
      </c>
      <c r="O159" s="26">
        <f>INDEX(products!$A$1:$G$49,MATCH('orders '!$F159,products!$A$1:$A$49,0),MATCH('orders '!O$1,products!$A$1:$G$1,0))</f>
        <v>20.584999999999997</v>
      </c>
      <c r="P159" s="26">
        <f t="shared" si="8"/>
        <v>61.754999999999995</v>
      </c>
      <c r="Q159" s="11">
        <f>_xlfn.XLOOKUP($F159,products!$A$2:$A$49,products!$G$2:$G$49,,0)</f>
        <v>1.2350999999999999</v>
      </c>
      <c r="R159" s="6" t="str">
        <f>IF(_xlfn.XLOOKUP(E159,customers!A159:A1158,customers!I159:I1158,0)=0,"Not Available",(_xlfn.XLOOKUP(E159,customers!A159:A1158,customers!I159:I1158,0)))</f>
        <v>No</v>
      </c>
    </row>
    <row r="160" spans="1:18" x14ac:dyDescent="0.25">
      <c r="A160" s="6" t="s">
        <v>1379</v>
      </c>
      <c r="B160" s="23">
        <v>43714</v>
      </c>
      <c r="C160" s="6" t="str">
        <f t="shared" si="6"/>
        <v>Friday</v>
      </c>
      <c r="D160" s="6" t="str">
        <f t="shared" si="7"/>
        <v>September</v>
      </c>
      <c r="E160" s="6" t="s">
        <v>1380</v>
      </c>
      <c r="F160" s="6" t="s">
        <v>6149</v>
      </c>
      <c r="G160" s="6">
        <v>6</v>
      </c>
      <c r="H160" s="6" t="str">
        <f>_xlfn.XLOOKUP(E160,customers!$A$2:$A$1001,customers!$B$2:$B$1001,,0)</f>
        <v>Say Risborough</v>
      </c>
      <c r="I160" s="6" t="str">
        <f>IF(_xlfn.XLOOKUP(E160,customers!$A$2:$A$1001,customers!$C$2:$C$1001,,0)=0,"Not Available",(_xlfn.XLOOKUP(E160,customers!$A$2:$A$1001,customers!$C$2:$C$1001,,0)))</f>
        <v>Not Available</v>
      </c>
      <c r="J160" s="6" t="str">
        <f>_xlfn.XLOOKUP(E160,customers!$A$1:$A$1001,customers!$G$1:$G$1001,,0)</f>
        <v>United States</v>
      </c>
      <c r="K160" s="6" t="str">
        <f>_xlfn.XLOOKUP($E160,customers!$A$2:$A$1001,customers!$F$2:$F$1001,,0)</f>
        <v>Chattanooga</v>
      </c>
      <c r="L160" s="6" t="s">
        <v>6196</v>
      </c>
      <c r="M160" s="6" t="s">
        <v>6202</v>
      </c>
      <c r="N160" s="7">
        <f>INDEX(products!$A$1:$G$49,MATCH('orders '!$F160,products!$A$1:$A$49,0),MATCH('orders '!N$1,products!$A$1:$G$1,0))</f>
        <v>2.5</v>
      </c>
      <c r="O160" s="24">
        <f>INDEX(products!$A$1:$G$49,MATCH('orders '!$F160,products!$A$1:$A$49,0),MATCH('orders '!O$1,products!$A$1:$G$1,0))</f>
        <v>20.584999999999997</v>
      </c>
      <c r="P160" s="24">
        <f t="shared" si="8"/>
        <v>123.50999999999999</v>
      </c>
      <c r="Q160" s="8">
        <f>_xlfn.XLOOKUP($F160,products!$A$2:$A$49,products!$G$2:$G$49,,0)</f>
        <v>1.2350999999999999</v>
      </c>
      <c r="R160" s="6" t="str">
        <f>IF(_xlfn.XLOOKUP(E160,customers!A160:A1159,customers!I160:I1159,0)=0,"Not Available",(_xlfn.XLOOKUP(E160,customers!A160:A1159,customers!I160:I1159,0)))</f>
        <v>Yes</v>
      </c>
    </row>
    <row r="161" spans="1:18" x14ac:dyDescent="0.25">
      <c r="A161" s="9" t="s">
        <v>1384</v>
      </c>
      <c r="B161" s="25">
        <v>44316</v>
      </c>
      <c r="C161" s="9" t="str">
        <f t="shared" si="6"/>
        <v>Friday</v>
      </c>
      <c r="D161" s="9" t="str">
        <f t="shared" si="7"/>
        <v>April</v>
      </c>
      <c r="E161" s="9" t="s">
        <v>1385</v>
      </c>
      <c r="F161" s="9" t="s">
        <v>6164</v>
      </c>
      <c r="G161" s="9">
        <v>6</v>
      </c>
      <c r="H161" s="9" t="str">
        <f>_xlfn.XLOOKUP(E161,customers!$A$2:$A$1001,customers!$B$2:$B$1001,,0)</f>
        <v>Alexa Sizey</v>
      </c>
      <c r="I161" s="9" t="str">
        <f>IF(_xlfn.XLOOKUP(E161,customers!$A$2:$A$1001,customers!$C$2:$C$1001,,0)=0,"Not Available",(_xlfn.XLOOKUP(E161,customers!$A$2:$A$1001,customers!$C$2:$C$1001,,0)))</f>
        <v>Not Available</v>
      </c>
      <c r="J161" s="9" t="str">
        <f>_xlfn.XLOOKUP(E161,customers!$A$1:$A$1001,customers!$G$1:$G$1001,,0)</f>
        <v>United States</v>
      </c>
      <c r="K161" s="9" t="str">
        <f>_xlfn.XLOOKUP($E161,customers!$A$2:$A$1001,customers!$F$2:$F$1001,,0)</f>
        <v>Portland</v>
      </c>
      <c r="L161" s="9" t="s">
        <v>6201</v>
      </c>
      <c r="M161" s="9" t="s">
        <v>6200</v>
      </c>
      <c r="N161" s="10">
        <f>INDEX(products!$A$1:$G$49,MATCH('orders '!$F161,products!$A$1:$A$49,0),MATCH('orders '!N$1,products!$A$1:$G$1,0))</f>
        <v>2.5</v>
      </c>
      <c r="O161" s="26">
        <f>INDEX(products!$A$1:$G$49,MATCH('orders '!$F161,products!$A$1:$A$49,0),MATCH('orders '!O$1,products!$A$1:$G$1,0))</f>
        <v>36.454999999999998</v>
      </c>
      <c r="P161" s="26">
        <f t="shared" si="8"/>
        <v>218.73</v>
      </c>
      <c r="Q161" s="11">
        <f>_xlfn.XLOOKUP($F161,products!$A$2:$A$49,products!$G$2:$G$49,,0)</f>
        <v>4.7391499999999995</v>
      </c>
      <c r="R161" s="6" t="str">
        <f>IF(_xlfn.XLOOKUP(E161,customers!A161:A1160,customers!I161:I1160,0)=0,"Not Available",(_xlfn.XLOOKUP(E161,customers!A161:A1160,customers!I161:I1160,0)))</f>
        <v>No</v>
      </c>
    </row>
    <row r="162" spans="1:18" x14ac:dyDescent="0.25">
      <c r="A162" s="6" t="s">
        <v>1389</v>
      </c>
      <c r="B162" s="23">
        <v>43837</v>
      </c>
      <c r="C162" s="6" t="str">
        <f t="shared" si="6"/>
        <v>Tuesday</v>
      </c>
      <c r="D162" s="6" t="str">
        <f t="shared" si="7"/>
        <v>January</v>
      </c>
      <c r="E162" s="6" t="s">
        <v>1390</v>
      </c>
      <c r="F162" s="6" t="s">
        <v>6139</v>
      </c>
      <c r="G162" s="6">
        <v>4</v>
      </c>
      <c r="H162" s="6" t="str">
        <f>_xlfn.XLOOKUP(E162,customers!$A$2:$A$1001,customers!$B$2:$B$1001,,0)</f>
        <v>Kari Swede</v>
      </c>
      <c r="I162" s="6" t="str">
        <f>IF(_xlfn.XLOOKUP(E162,customers!$A$2:$A$1001,customers!$C$2:$C$1001,,0)=0,"Not Available",(_xlfn.XLOOKUP(E162,customers!$A$2:$A$1001,customers!$C$2:$C$1001,,0)))</f>
        <v>kswede4g@addthis.com</v>
      </c>
      <c r="J162" s="6" t="str">
        <f>_xlfn.XLOOKUP(E162,customers!$A$1:$A$1001,customers!$G$1:$G$1001,,0)</f>
        <v>United States</v>
      </c>
      <c r="K162" s="6" t="str">
        <f>_xlfn.XLOOKUP($E162,customers!$A$2:$A$1001,customers!$F$2:$F$1001,,0)</f>
        <v>Oklahoma City</v>
      </c>
      <c r="L162" s="6" t="s">
        <v>6198</v>
      </c>
      <c r="M162" s="6" t="s">
        <v>6197</v>
      </c>
      <c r="N162" s="7">
        <f>INDEX(products!$A$1:$G$49,MATCH('orders '!$F162,products!$A$1:$A$49,0),MATCH('orders '!N$1,products!$A$1:$G$1,0))</f>
        <v>0.5</v>
      </c>
      <c r="O162" s="24">
        <f>INDEX(products!$A$1:$G$49,MATCH('orders '!$F162,products!$A$1:$A$49,0),MATCH('orders '!O$1,products!$A$1:$G$1,0))</f>
        <v>8.25</v>
      </c>
      <c r="P162" s="24">
        <f t="shared" si="8"/>
        <v>33</v>
      </c>
      <c r="Q162" s="8">
        <f>_xlfn.XLOOKUP($F162,products!$A$2:$A$49,products!$G$2:$G$49,,0)</f>
        <v>0.90749999999999997</v>
      </c>
      <c r="R162" s="6" t="str">
        <f>IF(_xlfn.XLOOKUP(E162,customers!A162:A1161,customers!I162:I1161,0)=0,"Not Available",(_xlfn.XLOOKUP(E162,customers!A162:A1161,customers!I162:I1161,0)))</f>
        <v>No</v>
      </c>
    </row>
    <row r="163" spans="1:18" x14ac:dyDescent="0.25">
      <c r="A163" s="9" t="s">
        <v>1395</v>
      </c>
      <c r="B163" s="25">
        <v>44207</v>
      </c>
      <c r="C163" s="9" t="str">
        <f t="shared" si="6"/>
        <v>Monday</v>
      </c>
      <c r="D163" s="9" t="str">
        <f t="shared" si="7"/>
        <v>January</v>
      </c>
      <c r="E163" s="9" t="s">
        <v>1396</v>
      </c>
      <c r="F163" s="9" t="s">
        <v>6180</v>
      </c>
      <c r="G163" s="9">
        <v>3</v>
      </c>
      <c r="H163" s="9" t="str">
        <f>_xlfn.XLOOKUP(E163,customers!$A$2:$A$1001,customers!$B$2:$B$1001,,0)</f>
        <v>Leontine Rubrow</v>
      </c>
      <c r="I163" s="9" t="str">
        <f>IF(_xlfn.XLOOKUP(E163,customers!$A$2:$A$1001,customers!$C$2:$C$1001,,0)=0,"Not Available",(_xlfn.XLOOKUP(E163,customers!$A$2:$A$1001,customers!$C$2:$C$1001,,0)))</f>
        <v>lrubrow4h@microsoft.com</v>
      </c>
      <c r="J163" s="9" t="str">
        <f>_xlfn.XLOOKUP(E163,customers!$A$1:$A$1001,customers!$G$1:$G$1001,,0)</f>
        <v>United States</v>
      </c>
      <c r="K163" s="9" t="str">
        <f>_xlfn.XLOOKUP($E163,customers!$A$2:$A$1001,customers!$F$2:$F$1001,,0)</f>
        <v>Washington</v>
      </c>
      <c r="L163" s="9" t="s">
        <v>6199</v>
      </c>
      <c r="M163" s="9" t="s">
        <v>6200</v>
      </c>
      <c r="N163" s="10">
        <f>INDEX(products!$A$1:$G$49,MATCH('orders '!$F163,products!$A$1:$A$49,0),MATCH('orders '!N$1,products!$A$1:$G$1,0))</f>
        <v>0.5</v>
      </c>
      <c r="O163" s="26">
        <f>INDEX(products!$A$1:$G$49,MATCH('orders '!$F163,products!$A$1:$A$49,0),MATCH('orders '!O$1,products!$A$1:$G$1,0))</f>
        <v>7.77</v>
      </c>
      <c r="P163" s="26">
        <f t="shared" si="8"/>
        <v>23.31</v>
      </c>
      <c r="Q163" s="11">
        <f>_xlfn.XLOOKUP($F163,products!$A$2:$A$49,products!$G$2:$G$49,,0)</f>
        <v>0.69929999999999992</v>
      </c>
      <c r="R163" s="6" t="str">
        <f>IF(_xlfn.XLOOKUP(E163,customers!A163:A1162,customers!I163:I1162,0)=0,"Not Available",(_xlfn.XLOOKUP(E163,customers!A163:A1162,customers!I163:I1162,0)))</f>
        <v>No</v>
      </c>
    </row>
    <row r="164" spans="1:18" x14ac:dyDescent="0.25">
      <c r="A164" s="6" t="s">
        <v>1401</v>
      </c>
      <c r="B164" s="23">
        <v>44515</v>
      </c>
      <c r="C164" s="6" t="str">
        <f t="shared" si="6"/>
        <v>Monday</v>
      </c>
      <c r="D164" s="6" t="str">
        <f t="shared" si="7"/>
        <v>November</v>
      </c>
      <c r="E164" s="6" t="s">
        <v>1402</v>
      </c>
      <c r="F164" s="6" t="s">
        <v>6144</v>
      </c>
      <c r="G164" s="6">
        <v>3</v>
      </c>
      <c r="H164" s="6" t="str">
        <f>_xlfn.XLOOKUP(E164,customers!$A$2:$A$1001,customers!$B$2:$B$1001,,0)</f>
        <v>Dottie Tift</v>
      </c>
      <c r="I164" s="6" t="str">
        <f>IF(_xlfn.XLOOKUP(E164,customers!$A$2:$A$1001,customers!$C$2:$C$1001,,0)=0,"Not Available",(_xlfn.XLOOKUP(E164,customers!$A$2:$A$1001,customers!$C$2:$C$1001,,0)))</f>
        <v>dtift4i@netvibes.com</v>
      </c>
      <c r="J164" s="6" t="str">
        <f>_xlfn.XLOOKUP(E164,customers!$A$1:$A$1001,customers!$G$1:$G$1001,,0)</f>
        <v>United States</v>
      </c>
      <c r="K164" s="6" t="str">
        <f>_xlfn.XLOOKUP($E164,customers!$A$2:$A$1001,customers!$F$2:$F$1001,,0)</f>
        <v>Greensboro</v>
      </c>
      <c r="L164" s="6" t="s">
        <v>6198</v>
      </c>
      <c r="M164" s="6" t="s">
        <v>6202</v>
      </c>
      <c r="N164" s="7">
        <f>INDEX(products!$A$1:$G$49,MATCH('orders '!$F164,products!$A$1:$A$49,0),MATCH('orders '!N$1,products!$A$1:$G$1,0))</f>
        <v>0.5</v>
      </c>
      <c r="O164" s="24">
        <f>INDEX(products!$A$1:$G$49,MATCH('orders '!$F164,products!$A$1:$A$49,0),MATCH('orders '!O$1,products!$A$1:$G$1,0))</f>
        <v>7.29</v>
      </c>
      <c r="P164" s="24">
        <f t="shared" si="8"/>
        <v>21.87</v>
      </c>
      <c r="Q164" s="8">
        <f>_xlfn.XLOOKUP($F164,products!$A$2:$A$49,products!$G$2:$G$49,,0)</f>
        <v>0.80190000000000006</v>
      </c>
      <c r="R164" s="6" t="str">
        <f>IF(_xlfn.XLOOKUP(E164,customers!A164:A1163,customers!I164:I1163,0)=0,"Not Available",(_xlfn.XLOOKUP(E164,customers!A164:A1163,customers!I164:I1163,0)))</f>
        <v>Yes</v>
      </c>
    </row>
    <row r="165" spans="1:18" x14ac:dyDescent="0.25">
      <c r="A165" s="9" t="s">
        <v>1407</v>
      </c>
      <c r="B165" s="25">
        <v>43619</v>
      </c>
      <c r="C165" s="9" t="str">
        <f t="shared" si="6"/>
        <v>Monday</v>
      </c>
      <c r="D165" s="9" t="str">
        <f t="shared" si="7"/>
        <v>June</v>
      </c>
      <c r="E165" s="9" t="s">
        <v>1408</v>
      </c>
      <c r="F165" s="9" t="s">
        <v>6163</v>
      </c>
      <c r="G165" s="9">
        <v>6</v>
      </c>
      <c r="H165" s="9" t="str">
        <f>_xlfn.XLOOKUP(E165,customers!$A$2:$A$1001,customers!$B$2:$B$1001,,0)</f>
        <v>Gerardo Schonfeld</v>
      </c>
      <c r="I165" s="9" t="str">
        <f>IF(_xlfn.XLOOKUP(E165,customers!$A$2:$A$1001,customers!$C$2:$C$1001,,0)=0,"Not Available",(_xlfn.XLOOKUP(E165,customers!$A$2:$A$1001,customers!$C$2:$C$1001,,0)))</f>
        <v>gschonfeld4j@oracle.com</v>
      </c>
      <c r="J165" s="9" t="str">
        <f>_xlfn.XLOOKUP(E165,customers!$A$1:$A$1001,customers!$G$1:$G$1001,,0)</f>
        <v>United States</v>
      </c>
      <c r="K165" s="9" t="str">
        <f>_xlfn.XLOOKUP($E165,customers!$A$2:$A$1001,customers!$F$2:$F$1001,,0)</f>
        <v>Alexandria</v>
      </c>
      <c r="L165" s="9" t="s">
        <v>6196</v>
      </c>
      <c r="M165" s="9" t="s">
        <v>6202</v>
      </c>
      <c r="N165" s="10">
        <f>INDEX(products!$A$1:$G$49,MATCH('orders '!$F165,products!$A$1:$A$49,0),MATCH('orders '!N$1,products!$A$1:$G$1,0))</f>
        <v>0.2</v>
      </c>
      <c r="O165" s="26">
        <f>INDEX(products!$A$1:$G$49,MATCH('orders '!$F165,products!$A$1:$A$49,0),MATCH('orders '!O$1,products!$A$1:$G$1,0))</f>
        <v>2.6849999999999996</v>
      </c>
      <c r="P165" s="26">
        <f t="shared" si="8"/>
        <v>16.11</v>
      </c>
      <c r="Q165" s="11">
        <f>_xlfn.XLOOKUP($F165,products!$A$2:$A$49,products!$G$2:$G$49,,0)</f>
        <v>0.16109999999999997</v>
      </c>
      <c r="R165" s="6" t="str">
        <f>IF(_xlfn.XLOOKUP(E165,customers!A165:A1164,customers!I165:I1164,0)=0,"Not Available",(_xlfn.XLOOKUP(E165,customers!A165:A1164,customers!I165:I1164,0)))</f>
        <v>No</v>
      </c>
    </row>
    <row r="166" spans="1:18" x14ac:dyDescent="0.25">
      <c r="A166" s="6" t="s">
        <v>1413</v>
      </c>
      <c r="B166" s="23">
        <v>44182</v>
      </c>
      <c r="C166" s="6" t="str">
        <f t="shared" si="6"/>
        <v>Thursday</v>
      </c>
      <c r="D166" s="6" t="str">
        <f t="shared" si="7"/>
        <v>December</v>
      </c>
      <c r="E166" s="6" t="s">
        <v>1414</v>
      </c>
      <c r="F166" s="6" t="s">
        <v>6144</v>
      </c>
      <c r="G166" s="6">
        <v>4</v>
      </c>
      <c r="H166" s="6" t="str">
        <f>_xlfn.XLOOKUP(E166,customers!$A$2:$A$1001,customers!$B$2:$B$1001,,0)</f>
        <v>Claiborne Feye</v>
      </c>
      <c r="I166" s="6" t="str">
        <f>IF(_xlfn.XLOOKUP(E166,customers!$A$2:$A$1001,customers!$C$2:$C$1001,,0)=0,"Not Available",(_xlfn.XLOOKUP(E166,customers!$A$2:$A$1001,customers!$C$2:$C$1001,,0)))</f>
        <v>cfeye4k@google.co.jp</v>
      </c>
      <c r="J166" s="6" t="str">
        <f>_xlfn.XLOOKUP(E166,customers!$A$1:$A$1001,customers!$G$1:$G$1001,,0)</f>
        <v>Ireland</v>
      </c>
      <c r="K166" s="6" t="str">
        <f>_xlfn.XLOOKUP($E166,customers!$A$2:$A$1001,customers!$F$2:$F$1001,,0)</f>
        <v>Castlebridge</v>
      </c>
      <c r="L166" s="6" t="s">
        <v>6198</v>
      </c>
      <c r="M166" s="6" t="s">
        <v>6202</v>
      </c>
      <c r="N166" s="7">
        <f>INDEX(products!$A$1:$G$49,MATCH('orders '!$F166,products!$A$1:$A$49,0),MATCH('orders '!N$1,products!$A$1:$G$1,0))</f>
        <v>0.5</v>
      </c>
      <c r="O166" s="24">
        <f>INDEX(products!$A$1:$G$49,MATCH('orders '!$F166,products!$A$1:$A$49,0),MATCH('orders '!O$1,products!$A$1:$G$1,0))</f>
        <v>7.29</v>
      </c>
      <c r="P166" s="24">
        <f t="shared" si="8"/>
        <v>29.16</v>
      </c>
      <c r="Q166" s="8">
        <f>_xlfn.XLOOKUP($F166,products!$A$2:$A$49,products!$G$2:$G$49,,0)</f>
        <v>0.80190000000000006</v>
      </c>
      <c r="R166" s="6" t="str">
        <f>IF(_xlfn.XLOOKUP(E166,customers!A166:A1165,customers!I166:I1165,0)=0,"Not Available",(_xlfn.XLOOKUP(E166,customers!A166:A1165,customers!I166:I1165,0)))</f>
        <v>No</v>
      </c>
    </row>
    <row r="167" spans="1:18" x14ac:dyDescent="0.25">
      <c r="A167" s="9" t="s">
        <v>1420</v>
      </c>
      <c r="B167" s="25">
        <v>44234</v>
      </c>
      <c r="C167" s="9" t="str">
        <f t="shared" si="6"/>
        <v>Sunday</v>
      </c>
      <c r="D167" s="9" t="str">
        <f t="shared" si="7"/>
        <v>February</v>
      </c>
      <c r="E167" s="9" t="s">
        <v>1421</v>
      </c>
      <c r="F167" s="9" t="s">
        <v>6177</v>
      </c>
      <c r="G167" s="9">
        <v>6</v>
      </c>
      <c r="H167" s="9" t="str">
        <f>_xlfn.XLOOKUP(E167,customers!$A$2:$A$1001,customers!$B$2:$B$1001,,0)</f>
        <v>Mina Elstone</v>
      </c>
      <c r="I167" s="9" t="str">
        <f>IF(_xlfn.XLOOKUP(E167,customers!$A$2:$A$1001,customers!$C$2:$C$1001,,0)=0,"Not Available",(_xlfn.XLOOKUP(E167,customers!$A$2:$A$1001,customers!$C$2:$C$1001,,0)))</f>
        <v>Not Available</v>
      </c>
      <c r="J167" s="9" t="str">
        <f>_xlfn.XLOOKUP(E167,customers!$A$1:$A$1001,customers!$G$1:$G$1001,,0)</f>
        <v>United States</v>
      </c>
      <c r="K167" s="9" t="str">
        <f>_xlfn.XLOOKUP($E167,customers!$A$2:$A$1001,customers!$F$2:$F$1001,,0)</f>
        <v>Racine</v>
      </c>
      <c r="L167" s="9" t="s">
        <v>6196</v>
      </c>
      <c r="M167" s="9" t="s">
        <v>6202</v>
      </c>
      <c r="N167" s="10">
        <f>INDEX(products!$A$1:$G$49,MATCH('orders '!$F167,products!$A$1:$A$49,0),MATCH('orders '!N$1,products!$A$1:$G$1,0))</f>
        <v>1</v>
      </c>
      <c r="O167" s="26">
        <f>INDEX(products!$A$1:$G$49,MATCH('orders '!$F167,products!$A$1:$A$49,0),MATCH('orders '!O$1,products!$A$1:$G$1,0))</f>
        <v>8.9499999999999993</v>
      </c>
      <c r="P167" s="26">
        <f t="shared" si="8"/>
        <v>53.699999999999996</v>
      </c>
      <c r="Q167" s="11">
        <f>_xlfn.XLOOKUP($F167,products!$A$2:$A$49,products!$G$2:$G$49,,0)</f>
        <v>0.53699999999999992</v>
      </c>
      <c r="R167" s="6" t="str">
        <f>IF(_xlfn.XLOOKUP(E167,customers!A167:A1166,customers!I167:I1166,0)=0,"Not Available",(_xlfn.XLOOKUP(E167,customers!A167:A1166,customers!I167:I1166,0)))</f>
        <v>Yes</v>
      </c>
    </row>
    <row r="168" spans="1:18" x14ac:dyDescent="0.25">
      <c r="A168" s="6" t="s">
        <v>1425</v>
      </c>
      <c r="B168" s="23">
        <v>44270</v>
      </c>
      <c r="C168" s="6" t="str">
        <f t="shared" si="6"/>
        <v>Monday</v>
      </c>
      <c r="D168" s="6" t="str">
        <f t="shared" si="7"/>
        <v>March</v>
      </c>
      <c r="E168" s="6" t="s">
        <v>1426</v>
      </c>
      <c r="F168" s="6" t="s">
        <v>6172</v>
      </c>
      <c r="G168" s="6">
        <v>5</v>
      </c>
      <c r="H168" s="6" t="str">
        <f>_xlfn.XLOOKUP(E168,customers!$A$2:$A$1001,customers!$B$2:$B$1001,,0)</f>
        <v>Sherman Mewrcik</v>
      </c>
      <c r="I168" s="6" t="str">
        <f>IF(_xlfn.XLOOKUP(E168,customers!$A$2:$A$1001,customers!$C$2:$C$1001,,0)=0,"Not Available",(_xlfn.XLOOKUP(E168,customers!$A$2:$A$1001,customers!$C$2:$C$1001,,0)))</f>
        <v>Not Available</v>
      </c>
      <c r="J168" s="6" t="str">
        <f>_xlfn.XLOOKUP(E168,customers!$A$1:$A$1001,customers!$G$1:$G$1001,,0)</f>
        <v>United States</v>
      </c>
      <c r="K168" s="6" t="str">
        <f>_xlfn.XLOOKUP($E168,customers!$A$2:$A$1001,customers!$F$2:$F$1001,,0)</f>
        <v>Clearwater</v>
      </c>
      <c r="L168" s="6" t="s">
        <v>6196</v>
      </c>
      <c r="M168" s="6" t="s">
        <v>6202</v>
      </c>
      <c r="N168" s="7">
        <f>INDEX(products!$A$1:$G$49,MATCH('orders '!$F168,products!$A$1:$A$49,0),MATCH('orders '!N$1,products!$A$1:$G$1,0))</f>
        <v>0.5</v>
      </c>
      <c r="O168" s="24">
        <f>INDEX(products!$A$1:$G$49,MATCH('orders '!$F168,products!$A$1:$A$49,0),MATCH('orders '!O$1,products!$A$1:$G$1,0))</f>
        <v>5.3699999999999992</v>
      </c>
      <c r="P168" s="24">
        <f t="shared" si="8"/>
        <v>26.849999999999994</v>
      </c>
      <c r="Q168" s="8">
        <f>_xlfn.XLOOKUP($F168,products!$A$2:$A$49,products!$G$2:$G$49,,0)</f>
        <v>0.32219999999999993</v>
      </c>
      <c r="R168" s="6" t="str">
        <f>IF(_xlfn.XLOOKUP(E168,customers!A168:A1167,customers!I168:I1167,0)=0,"Not Available",(_xlfn.XLOOKUP(E168,customers!A168:A1167,customers!I168:I1167,0)))</f>
        <v>Yes</v>
      </c>
    </row>
    <row r="169" spans="1:18" x14ac:dyDescent="0.25">
      <c r="A169" s="9" t="s">
        <v>1430</v>
      </c>
      <c r="B169" s="25">
        <v>44777</v>
      </c>
      <c r="C169" s="9" t="str">
        <f t="shared" si="6"/>
        <v>Thursday</v>
      </c>
      <c r="D169" s="9" t="str">
        <f t="shared" si="7"/>
        <v>August</v>
      </c>
      <c r="E169" s="9" t="s">
        <v>1431</v>
      </c>
      <c r="F169" s="9" t="s">
        <v>6139</v>
      </c>
      <c r="G169" s="9">
        <v>5</v>
      </c>
      <c r="H169" s="9" t="str">
        <f>_xlfn.XLOOKUP(E169,customers!$A$2:$A$1001,customers!$B$2:$B$1001,,0)</f>
        <v>Tamarah Fero</v>
      </c>
      <c r="I169" s="9" t="str">
        <f>IF(_xlfn.XLOOKUP(E169,customers!$A$2:$A$1001,customers!$C$2:$C$1001,,0)=0,"Not Available",(_xlfn.XLOOKUP(E169,customers!$A$2:$A$1001,customers!$C$2:$C$1001,,0)))</f>
        <v>tfero4n@comsenz.com</v>
      </c>
      <c r="J169" s="9" t="str">
        <f>_xlfn.XLOOKUP(E169,customers!$A$1:$A$1001,customers!$G$1:$G$1001,,0)</f>
        <v>United States</v>
      </c>
      <c r="K169" s="9" t="str">
        <f>_xlfn.XLOOKUP($E169,customers!$A$2:$A$1001,customers!$F$2:$F$1001,,0)</f>
        <v>Racine</v>
      </c>
      <c r="L169" s="9" t="s">
        <v>6198</v>
      </c>
      <c r="M169" s="9" t="s">
        <v>6197</v>
      </c>
      <c r="N169" s="10">
        <f>INDEX(products!$A$1:$G$49,MATCH('orders '!$F169,products!$A$1:$A$49,0),MATCH('orders '!N$1,products!$A$1:$G$1,0))</f>
        <v>0.5</v>
      </c>
      <c r="O169" s="26">
        <f>INDEX(products!$A$1:$G$49,MATCH('orders '!$F169,products!$A$1:$A$49,0),MATCH('orders '!O$1,products!$A$1:$G$1,0))</f>
        <v>8.25</v>
      </c>
      <c r="P169" s="26">
        <f t="shared" si="8"/>
        <v>41.25</v>
      </c>
      <c r="Q169" s="11">
        <f>_xlfn.XLOOKUP($F169,products!$A$2:$A$49,products!$G$2:$G$49,,0)</f>
        <v>0.90749999999999997</v>
      </c>
      <c r="R169" s="6" t="str">
        <f>IF(_xlfn.XLOOKUP(E169,customers!A169:A1168,customers!I169:I1168,0)=0,"Not Available",(_xlfn.XLOOKUP(E169,customers!A169:A1168,customers!I169:I1168,0)))</f>
        <v>Yes</v>
      </c>
    </row>
    <row r="170" spans="1:18" x14ac:dyDescent="0.25">
      <c r="A170" s="6" t="s">
        <v>1436</v>
      </c>
      <c r="B170" s="23">
        <v>43484</v>
      </c>
      <c r="C170" s="6" t="str">
        <f t="shared" si="6"/>
        <v>Saturday</v>
      </c>
      <c r="D170" s="6" t="str">
        <f t="shared" si="7"/>
        <v>January</v>
      </c>
      <c r="E170" s="6" t="s">
        <v>1437</v>
      </c>
      <c r="F170" s="6" t="s">
        <v>6157</v>
      </c>
      <c r="G170" s="6">
        <v>6</v>
      </c>
      <c r="H170" s="6" t="str">
        <f>_xlfn.XLOOKUP(E170,customers!$A$2:$A$1001,customers!$B$2:$B$1001,,0)</f>
        <v>Stanislaus Valsler</v>
      </c>
      <c r="I170" s="6" t="str">
        <f>IF(_xlfn.XLOOKUP(E170,customers!$A$2:$A$1001,customers!$C$2:$C$1001,,0)=0,"Not Available",(_xlfn.XLOOKUP(E170,customers!$A$2:$A$1001,customers!$C$2:$C$1001,,0)))</f>
        <v>Not Available</v>
      </c>
      <c r="J170" s="6" t="str">
        <f>_xlfn.XLOOKUP(E170,customers!$A$1:$A$1001,customers!$G$1:$G$1001,,0)</f>
        <v>Ireland</v>
      </c>
      <c r="K170" s="6" t="str">
        <f>_xlfn.XLOOKUP($E170,customers!$A$2:$A$1001,customers!$F$2:$F$1001,,0)</f>
        <v>Castlebridge</v>
      </c>
      <c r="L170" s="6" t="s">
        <v>6199</v>
      </c>
      <c r="M170" s="6" t="s">
        <v>6197</v>
      </c>
      <c r="N170" s="7">
        <f>INDEX(products!$A$1:$G$49,MATCH('orders '!$F170,products!$A$1:$A$49,0),MATCH('orders '!N$1,products!$A$1:$G$1,0))</f>
        <v>0.5</v>
      </c>
      <c r="O170" s="24">
        <f>INDEX(products!$A$1:$G$49,MATCH('orders '!$F170,products!$A$1:$A$49,0),MATCH('orders '!O$1,products!$A$1:$G$1,0))</f>
        <v>6.75</v>
      </c>
      <c r="P170" s="24">
        <f t="shared" si="8"/>
        <v>40.5</v>
      </c>
      <c r="Q170" s="8">
        <f>_xlfn.XLOOKUP($F170,products!$A$2:$A$49,products!$G$2:$G$49,,0)</f>
        <v>0.60749999999999993</v>
      </c>
      <c r="R170" s="6" t="str">
        <f>IF(_xlfn.XLOOKUP(E170,customers!A170:A1169,customers!I170:I1169,0)=0,"Not Available",(_xlfn.XLOOKUP(E170,customers!A170:A1169,customers!I170:I1169,0)))</f>
        <v>No</v>
      </c>
    </row>
    <row r="171" spans="1:18" x14ac:dyDescent="0.25">
      <c r="A171" s="9" t="s">
        <v>1441</v>
      </c>
      <c r="B171" s="25">
        <v>44643</v>
      </c>
      <c r="C171" s="9" t="str">
        <f t="shared" si="6"/>
        <v>Wednesday</v>
      </c>
      <c r="D171" s="9" t="str">
        <f t="shared" si="7"/>
        <v>March</v>
      </c>
      <c r="E171" s="9" t="s">
        <v>1442</v>
      </c>
      <c r="F171" s="9" t="s">
        <v>6177</v>
      </c>
      <c r="G171" s="9">
        <v>2</v>
      </c>
      <c r="H171" s="9" t="str">
        <f>_xlfn.XLOOKUP(E171,customers!$A$2:$A$1001,customers!$B$2:$B$1001,,0)</f>
        <v>Felita Dauney</v>
      </c>
      <c r="I171" s="9" t="str">
        <f>IF(_xlfn.XLOOKUP(E171,customers!$A$2:$A$1001,customers!$C$2:$C$1001,,0)=0,"Not Available",(_xlfn.XLOOKUP(E171,customers!$A$2:$A$1001,customers!$C$2:$C$1001,,0)))</f>
        <v>fdauney4p@sphinn.com</v>
      </c>
      <c r="J171" s="9" t="str">
        <f>_xlfn.XLOOKUP(E171,customers!$A$1:$A$1001,customers!$G$1:$G$1001,,0)</f>
        <v>Ireland</v>
      </c>
      <c r="K171" s="9" t="str">
        <f>_xlfn.XLOOKUP($E171,customers!$A$2:$A$1001,customers!$F$2:$F$1001,,0)</f>
        <v>Castlebellingham</v>
      </c>
      <c r="L171" s="9" t="s">
        <v>6196</v>
      </c>
      <c r="M171" s="9" t="s">
        <v>6202</v>
      </c>
      <c r="N171" s="10">
        <f>INDEX(products!$A$1:$G$49,MATCH('orders '!$F171,products!$A$1:$A$49,0),MATCH('orders '!N$1,products!$A$1:$G$1,0))</f>
        <v>1</v>
      </c>
      <c r="O171" s="26">
        <f>INDEX(products!$A$1:$G$49,MATCH('orders '!$F171,products!$A$1:$A$49,0),MATCH('orders '!O$1,products!$A$1:$G$1,0))</f>
        <v>8.9499999999999993</v>
      </c>
      <c r="P171" s="26">
        <f t="shared" si="8"/>
        <v>17.899999999999999</v>
      </c>
      <c r="Q171" s="11">
        <f>_xlfn.XLOOKUP($F171,products!$A$2:$A$49,products!$G$2:$G$49,,0)</f>
        <v>0.53699999999999992</v>
      </c>
      <c r="R171" s="6" t="str">
        <f>IF(_xlfn.XLOOKUP(E171,customers!A171:A1170,customers!I171:I1170,0)=0,"Not Available",(_xlfn.XLOOKUP(E171,customers!A171:A1170,customers!I171:I1170,0)))</f>
        <v>No</v>
      </c>
    </row>
    <row r="172" spans="1:18" x14ac:dyDescent="0.25">
      <c r="A172" s="6" t="s">
        <v>1448</v>
      </c>
      <c r="B172" s="23">
        <v>44476</v>
      </c>
      <c r="C172" s="6" t="str">
        <f t="shared" si="6"/>
        <v>Thursday</v>
      </c>
      <c r="D172" s="6" t="str">
        <f t="shared" si="7"/>
        <v>October</v>
      </c>
      <c r="E172" s="6" t="s">
        <v>1449</v>
      </c>
      <c r="F172" s="6" t="s">
        <v>6148</v>
      </c>
      <c r="G172" s="6">
        <v>2</v>
      </c>
      <c r="H172" s="6" t="str">
        <f>_xlfn.XLOOKUP(E172,customers!$A$2:$A$1001,customers!$B$2:$B$1001,,0)</f>
        <v>Serena Earley</v>
      </c>
      <c r="I172" s="6" t="str">
        <f>IF(_xlfn.XLOOKUP(E172,customers!$A$2:$A$1001,customers!$C$2:$C$1001,,0)=0,"Not Available",(_xlfn.XLOOKUP(E172,customers!$A$2:$A$1001,customers!$C$2:$C$1001,,0)))</f>
        <v>searley4q@youku.com</v>
      </c>
      <c r="J172" s="6" t="str">
        <f>_xlfn.XLOOKUP(E172,customers!$A$1:$A$1001,customers!$G$1:$G$1001,,0)</f>
        <v>United Kingdom</v>
      </c>
      <c r="K172" s="6" t="str">
        <f>_xlfn.XLOOKUP($E172,customers!$A$2:$A$1001,customers!$F$2:$F$1001,,0)</f>
        <v>Craigavon</v>
      </c>
      <c r="L172" s="6" t="s">
        <v>6198</v>
      </c>
      <c r="M172" s="6" t="s">
        <v>6200</v>
      </c>
      <c r="N172" s="7">
        <f>INDEX(products!$A$1:$G$49,MATCH('orders '!$F172,products!$A$1:$A$49,0),MATCH('orders '!N$1,products!$A$1:$G$1,0))</f>
        <v>2.5</v>
      </c>
      <c r="O172" s="24">
        <f>INDEX(products!$A$1:$G$49,MATCH('orders '!$F172,products!$A$1:$A$49,0),MATCH('orders '!O$1,products!$A$1:$G$1,0))</f>
        <v>34.154999999999994</v>
      </c>
      <c r="P172" s="24">
        <f t="shared" si="8"/>
        <v>68.309999999999988</v>
      </c>
      <c r="Q172" s="8">
        <f>_xlfn.XLOOKUP($F172,products!$A$2:$A$49,products!$G$2:$G$49,,0)</f>
        <v>3.7570499999999996</v>
      </c>
      <c r="R172" s="6" t="str">
        <f>IF(_xlfn.XLOOKUP(E172,customers!A172:A1171,customers!I172:I1171,0)=0,"Not Available",(_xlfn.XLOOKUP(E172,customers!A172:A1171,customers!I172:I1171,0)))</f>
        <v>No</v>
      </c>
    </row>
    <row r="173" spans="1:18" x14ac:dyDescent="0.25">
      <c r="A173" s="9" t="s">
        <v>1453</v>
      </c>
      <c r="B173" s="25">
        <v>43544</v>
      </c>
      <c r="C173" s="9" t="str">
        <f t="shared" si="6"/>
        <v>Wednesday</v>
      </c>
      <c r="D173" s="9" t="str">
        <f t="shared" si="7"/>
        <v>March</v>
      </c>
      <c r="E173" s="9" t="s">
        <v>1454</v>
      </c>
      <c r="F173" s="9" t="s">
        <v>6166</v>
      </c>
      <c r="G173" s="9">
        <v>2</v>
      </c>
      <c r="H173" s="9" t="str">
        <f>_xlfn.XLOOKUP(E173,customers!$A$2:$A$1001,customers!$B$2:$B$1001,,0)</f>
        <v>Minny Chamberlayne</v>
      </c>
      <c r="I173" s="9" t="str">
        <f>IF(_xlfn.XLOOKUP(E173,customers!$A$2:$A$1001,customers!$C$2:$C$1001,,0)=0,"Not Available",(_xlfn.XLOOKUP(E173,customers!$A$2:$A$1001,customers!$C$2:$C$1001,,0)))</f>
        <v>mchamberlayne4r@bigcartel.com</v>
      </c>
      <c r="J173" s="9" t="str">
        <f>_xlfn.XLOOKUP(E173,customers!$A$1:$A$1001,customers!$G$1:$G$1001,,0)</f>
        <v>United States</v>
      </c>
      <c r="K173" s="9" t="str">
        <f>_xlfn.XLOOKUP($E173,customers!$A$2:$A$1001,customers!$F$2:$F$1001,,0)</f>
        <v>Tampa</v>
      </c>
      <c r="L173" s="9" t="s">
        <v>6198</v>
      </c>
      <c r="M173" s="9" t="s">
        <v>6197</v>
      </c>
      <c r="N173" s="10">
        <f>INDEX(products!$A$1:$G$49,MATCH('orders '!$F173,products!$A$1:$A$49,0),MATCH('orders '!N$1,products!$A$1:$G$1,0))</f>
        <v>2.5</v>
      </c>
      <c r="O173" s="26">
        <f>INDEX(products!$A$1:$G$49,MATCH('orders '!$F173,products!$A$1:$A$49,0),MATCH('orders '!O$1,products!$A$1:$G$1,0))</f>
        <v>31.624999999999996</v>
      </c>
      <c r="P173" s="26">
        <f t="shared" si="8"/>
        <v>63.249999999999993</v>
      </c>
      <c r="Q173" s="11">
        <f>_xlfn.XLOOKUP($F173,products!$A$2:$A$49,products!$G$2:$G$49,,0)</f>
        <v>3.4787499999999998</v>
      </c>
      <c r="R173" s="6" t="str">
        <f>IF(_xlfn.XLOOKUP(E173,customers!A173:A1172,customers!I173:I1172,0)=0,"Not Available",(_xlfn.XLOOKUP(E173,customers!A173:A1172,customers!I173:I1172,0)))</f>
        <v>Yes</v>
      </c>
    </row>
    <row r="174" spans="1:18" x14ac:dyDescent="0.25">
      <c r="A174" s="6" t="s">
        <v>1459</v>
      </c>
      <c r="B174" s="23">
        <v>44545</v>
      </c>
      <c r="C174" s="6" t="str">
        <f t="shared" si="6"/>
        <v>Wednesday</v>
      </c>
      <c r="D174" s="6" t="str">
        <f t="shared" si="7"/>
        <v>December</v>
      </c>
      <c r="E174" s="6" t="s">
        <v>1460</v>
      </c>
      <c r="F174" s="6" t="s">
        <v>6144</v>
      </c>
      <c r="G174" s="6">
        <v>3</v>
      </c>
      <c r="H174" s="6" t="str">
        <f>_xlfn.XLOOKUP(E174,customers!$A$2:$A$1001,customers!$B$2:$B$1001,,0)</f>
        <v>Bartholemy Flaherty</v>
      </c>
      <c r="I174" s="6" t="str">
        <f>IF(_xlfn.XLOOKUP(E174,customers!$A$2:$A$1001,customers!$C$2:$C$1001,,0)=0,"Not Available",(_xlfn.XLOOKUP(E174,customers!$A$2:$A$1001,customers!$C$2:$C$1001,,0)))</f>
        <v>bflaherty4s@moonfruit.com</v>
      </c>
      <c r="J174" s="6" t="str">
        <f>_xlfn.XLOOKUP(E174,customers!$A$1:$A$1001,customers!$G$1:$G$1001,,0)</f>
        <v>Ireland</v>
      </c>
      <c r="K174" s="6" t="str">
        <f>_xlfn.XLOOKUP($E174,customers!$A$2:$A$1001,customers!$F$2:$F$1001,,0)</f>
        <v>Eadestown</v>
      </c>
      <c r="L174" s="6" t="s">
        <v>6198</v>
      </c>
      <c r="M174" s="6" t="s">
        <v>6202</v>
      </c>
      <c r="N174" s="7">
        <f>INDEX(products!$A$1:$G$49,MATCH('orders '!$F174,products!$A$1:$A$49,0),MATCH('orders '!N$1,products!$A$1:$G$1,0))</f>
        <v>0.5</v>
      </c>
      <c r="O174" s="24">
        <f>INDEX(products!$A$1:$G$49,MATCH('orders '!$F174,products!$A$1:$A$49,0),MATCH('orders '!O$1,products!$A$1:$G$1,0))</f>
        <v>7.29</v>
      </c>
      <c r="P174" s="24">
        <f t="shared" si="8"/>
        <v>21.87</v>
      </c>
      <c r="Q174" s="8">
        <f>_xlfn.XLOOKUP($F174,products!$A$2:$A$49,products!$G$2:$G$49,,0)</f>
        <v>0.80190000000000006</v>
      </c>
      <c r="R174" s="6" t="str">
        <f>IF(_xlfn.XLOOKUP(E174,customers!A174:A1173,customers!I174:I1173,0)=0,"Not Available",(_xlfn.XLOOKUP(E174,customers!A174:A1173,customers!I174:I1173,0)))</f>
        <v>No</v>
      </c>
    </row>
    <row r="175" spans="1:18" x14ac:dyDescent="0.25">
      <c r="A175" s="9" t="s">
        <v>1464</v>
      </c>
      <c r="B175" s="25">
        <v>44720</v>
      </c>
      <c r="C175" s="9" t="str">
        <f t="shared" si="6"/>
        <v>Wednesday</v>
      </c>
      <c r="D175" s="9" t="str">
        <f t="shared" si="7"/>
        <v>June</v>
      </c>
      <c r="E175" s="9" t="s">
        <v>1465</v>
      </c>
      <c r="F175" s="9" t="s">
        <v>6151</v>
      </c>
      <c r="G175" s="9">
        <v>4</v>
      </c>
      <c r="H175" s="9" t="str">
        <f>_xlfn.XLOOKUP(E175,customers!$A$2:$A$1001,customers!$B$2:$B$1001,,0)</f>
        <v>Oran Colbeck</v>
      </c>
      <c r="I175" s="9" t="str">
        <f>IF(_xlfn.XLOOKUP(E175,customers!$A$2:$A$1001,customers!$C$2:$C$1001,,0)=0,"Not Available",(_xlfn.XLOOKUP(E175,customers!$A$2:$A$1001,customers!$C$2:$C$1001,,0)))</f>
        <v>ocolbeck4t@sina.com.cn</v>
      </c>
      <c r="J175" s="9" t="str">
        <f>_xlfn.XLOOKUP(E175,customers!$A$1:$A$1001,customers!$G$1:$G$1001,,0)</f>
        <v>United States</v>
      </c>
      <c r="K175" s="9" t="str">
        <f>_xlfn.XLOOKUP($E175,customers!$A$2:$A$1001,customers!$F$2:$F$1001,,0)</f>
        <v>Montgomery</v>
      </c>
      <c r="L175" s="9" t="s">
        <v>6196</v>
      </c>
      <c r="M175" s="9" t="s">
        <v>6197</v>
      </c>
      <c r="N175" s="10">
        <f>INDEX(products!$A$1:$G$49,MATCH('orders '!$F175,products!$A$1:$A$49,0),MATCH('orders '!N$1,products!$A$1:$G$1,0))</f>
        <v>2.5</v>
      </c>
      <c r="O175" s="26">
        <f>INDEX(products!$A$1:$G$49,MATCH('orders '!$F175,products!$A$1:$A$49,0),MATCH('orders '!O$1,products!$A$1:$G$1,0))</f>
        <v>22.884999999999998</v>
      </c>
      <c r="P175" s="26">
        <f t="shared" si="8"/>
        <v>91.539999999999992</v>
      </c>
      <c r="Q175" s="11">
        <f>_xlfn.XLOOKUP($F175,products!$A$2:$A$49,products!$G$2:$G$49,,0)</f>
        <v>1.3730999999999998</v>
      </c>
      <c r="R175" s="6" t="str">
        <f>IF(_xlfn.XLOOKUP(E175,customers!A175:A1174,customers!I175:I1174,0)=0,"Not Available",(_xlfn.XLOOKUP(E175,customers!A175:A1174,customers!I175:I1174,0)))</f>
        <v>No</v>
      </c>
    </row>
    <row r="176" spans="1:18" x14ac:dyDescent="0.25">
      <c r="A176" s="6" t="s">
        <v>1470</v>
      </c>
      <c r="B176" s="23">
        <v>43813</v>
      </c>
      <c r="C176" s="6" t="str">
        <f t="shared" si="6"/>
        <v>Saturday</v>
      </c>
      <c r="D176" s="6" t="str">
        <f t="shared" si="7"/>
        <v>December</v>
      </c>
      <c r="E176" s="6" t="s">
        <v>1471</v>
      </c>
      <c r="F176" s="6" t="s">
        <v>6148</v>
      </c>
      <c r="G176" s="6">
        <v>6</v>
      </c>
      <c r="H176" s="6" t="str">
        <f>_xlfn.XLOOKUP(E176,customers!$A$2:$A$1001,customers!$B$2:$B$1001,,0)</f>
        <v>Elysee Sketch</v>
      </c>
      <c r="I176" s="6" t="str">
        <f>IF(_xlfn.XLOOKUP(E176,customers!$A$2:$A$1001,customers!$C$2:$C$1001,,0)=0,"Not Available",(_xlfn.XLOOKUP(E176,customers!$A$2:$A$1001,customers!$C$2:$C$1001,,0)))</f>
        <v>Not Available</v>
      </c>
      <c r="J176" s="6" t="str">
        <f>_xlfn.XLOOKUP(E176,customers!$A$1:$A$1001,customers!$G$1:$G$1001,,0)</f>
        <v>United States</v>
      </c>
      <c r="K176" s="6" t="str">
        <f>_xlfn.XLOOKUP($E176,customers!$A$2:$A$1001,customers!$F$2:$F$1001,,0)</f>
        <v>Sparks</v>
      </c>
      <c r="L176" s="6" t="s">
        <v>6198</v>
      </c>
      <c r="M176" s="6" t="s">
        <v>6200</v>
      </c>
      <c r="N176" s="7">
        <f>INDEX(products!$A$1:$G$49,MATCH('orders '!$F176,products!$A$1:$A$49,0),MATCH('orders '!N$1,products!$A$1:$G$1,0))</f>
        <v>2.5</v>
      </c>
      <c r="O176" s="24">
        <f>INDEX(products!$A$1:$G$49,MATCH('orders '!$F176,products!$A$1:$A$49,0),MATCH('orders '!O$1,products!$A$1:$G$1,0))</f>
        <v>34.154999999999994</v>
      </c>
      <c r="P176" s="24">
        <f t="shared" si="8"/>
        <v>204.92999999999995</v>
      </c>
      <c r="Q176" s="8">
        <f>_xlfn.XLOOKUP($F176,products!$A$2:$A$49,products!$G$2:$G$49,,0)</f>
        <v>3.7570499999999996</v>
      </c>
      <c r="R176" s="6" t="str">
        <f>IF(_xlfn.XLOOKUP(E176,customers!A176:A1175,customers!I176:I1175,0)=0,"Not Available",(_xlfn.XLOOKUP(E176,customers!A176:A1175,customers!I176:I1175,0)))</f>
        <v>Yes</v>
      </c>
    </row>
    <row r="177" spans="1:18" x14ac:dyDescent="0.25">
      <c r="A177" s="9" t="s">
        <v>1475</v>
      </c>
      <c r="B177" s="25">
        <v>44296</v>
      </c>
      <c r="C177" s="9" t="str">
        <f t="shared" si="6"/>
        <v>Saturday</v>
      </c>
      <c r="D177" s="9" t="str">
        <f t="shared" si="7"/>
        <v>April</v>
      </c>
      <c r="E177" s="9" t="s">
        <v>1476</v>
      </c>
      <c r="F177" s="9" t="s">
        <v>6166</v>
      </c>
      <c r="G177" s="9">
        <v>2</v>
      </c>
      <c r="H177" s="9" t="str">
        <f>_xlfn.XLOOKUP(E177,customers!$A$2:$A$1001,customers!$B$2:$B$1001,,0)</f>
        <v>Ethelda Hobbing</v>
      </c>
      <c r="I177" s="9" t="str">
        <f>IF(_xlfn.XLOOKUP(E177,customers!$A$2:$A$1001,customers!$C$2:$C$1001,,0)=0,"Not Available",(_xlfn.XLOOKUP(E177,customers!$A$2:$A$1001,customers!$C$2:$C$1001,,0)))</f>
        <v>ehobbing4v@nsw.gov.au</v>
      </c>
      <c r="J177" s="9" t="str">
        <f>_xlfn.XLOOKUP(E177,customers!$A$1:$A$1001,customers!$G$1:$G$1001,,0)</f>
        <v>United States</v>
      </c>
      <c r="K177" s="9" t="str">
        <f>_xlfn.XLOOKUP($E177,customers!$A$2:$A$1001,customers!$F$2:$F$1001,,0)</f>
        <v>Macon</v>
      </c>
      <c r="L177" s="9" t="s">
        <v>6198</v>
      </c>
      <c r="M177" s="9" t="s">
        <v>6197</v>
      </c>
      <c r="N177" s="10">
        <f>INDEX(products!$A$1:$G$49,MATCH('orders '!$F177,products!$A$1:$A$49,0),MATCH('orders '!N$1,products!$A$1:$G$1,0))</f>
        <v>2.5</v>
      </c>
      <c r="O177" s="26">
        <f>INDEX(products!$A$1:$G$49,MATCH('orders '!$F177,products!$A$1:$A$49,0),MATCH('orders '!O$1,products!$A$1:$G$1,0))</f>
        <v>31.624999999999996</v>
      </c>
      <c r="P177" s="26">
        <f t="shared" si="8"/>
        <v>63.249999999999993</v>
      </c>
      <c r="Q177" s="11">
        <f>_xlfn.XLOOKUP($F177,products!$A$2:$A$49,products!$G$2:$G$49,,0)</f>
        <v>3.4787499999999998</v>
      </c>
      <c r="R177" s="6" t="str">
        <f>IF(_xlfn.XLOOKUP(E177,customers!A177:A1176,customers!I177:I1176,0)=0,"Not Available",(_xlfn.XLOOKUP(E177,customers!A177:A1176,customers!I177:I1176,0)))</f>
        <v>Yes</v>
      </c>
    </row>
    <row r="178" spans="1:18" x14ac:dyDescent="0.25">
      <c r="A178" s="6" t="s">
        <v>1481</v>
      </c>
      <c r="B178" s="23">
        <v>43900</v>
      </c>
      <c r="C178" s="6" t="str">
        <f t="shared" si="6"/>
        <v>Tuesday</v>
      </c>
      <c r="D178" s="6" t="str">
        <f t="shared" si="7"/>
        <v>March</v>
      </c>
      <c r="E178" s="6" t="s">
        <v>1482</v>
      </c>
      <c r="F178" s="6" t="s">
        <v>6148</v>
      </c>
      <c r="G178" s="6">
        <v>1</v>
      </c>
      <c r="H178" s="6" t="str">
        <f>_xlfn.XLOOKUP(E178,customers!$A$2:$A$1001,customers!$B$2:$B$1001,,0)</f>
        <v>Odille Thynne</v>
      </c>
      <c r="I178" s="6" t="str">
        <f>IF(_xlfn.XLOOKUP(E178,customers!$A$2:$A$1001,customers!$C$2:$C$1001,,0)=0,"Not Available",(_xlfn.XLOOKUP(E178,customers!$A$2:$A$1001,customers!$C$2:$C$1001,,0)))</f>
        <v>othynne4w@auda.org.au</v>
      </c>
      <c r="J178" s="6" t="str">
        <f>_xlfn.XLOOKUP(E178,customers!$A$1:$A$1001,customers!$G$1:$G$1001,,0)</f>
        <v>United States</v>
      </c>
      <c r="K178" s="6" t="str">
        <f>_xlfn.XLOOKUP($E178,customers!$A$2:$A$1001,customers!$F$2:$F$1001,,0)</f>
        <v>Whittier</v>
      </c>
      <c r="L178" s="6" t="s">
        <v>6198</v>
      </c>
      <c r="M178" s="6" t="s">
        <v>6200</v>
      </c>
      <c r="N178" s="7">
        <f>INDEX(products!$A$1:$G$49,MATCH('orders '!$F178,products!$A$1:$A$49,0),MATCH('orders '!N$1,products!$A$1:$G$1,0))</f>
        <v>2.5</v>
      </c>
      <c r="O178" s="24">
        <f>INDEX(products!$A$1:$G$49,MATCH('orders '!$F178,products!$A$1:$A$49,0),MATCH('orders '!O$1,products!$A$1:$G$1,0))</f>
        <v>34.154999999999994</v>
      </c>
      <c r="P178" s="24">
        <f t="shared" si="8"/>
        <v>34.154999999999994</v>
      </c>
      <c r="Q178" s="8">
        <f>_xlfn.XLOOKUP($F178,products!$A$2:$A$49,products!$G$2:$G$49,,0)</f>
        <v>3.7570499999999996</v>
      </c>
      <c r="R178" s="6" t="str">
        <f>IF(_xlfn.XLOOKUP(E178,customers!A178:A1177,customers!I178:I1177,0)=0,"Not Available",(_xlfn.XLOOKUP(E178,customers!A178:A1177,customers!I178:I1177,0)))</f>
        <v>Yes</v>
      </c>
    </row>
    <row r="179" spans="1:18" x14ac:dyDescent="0.25">
      <c r="A179" s="9" t="s">
        <v>1487</v>
      </c>
      <c r="B179" s="25">
        <v>44120</v>
      </c>
      <c r="C179" s="9" t="str">
        <f t="shared" si="6"/>
        <v>Friday</v>
      </c>
      <c r="D179" s="9" t="str">
        <f t="shared" si="7"/>
        <v>October</v>
      </c>
      <c r="E179" s="9" t="s">
        <v>1488</v>
      </c>
      <c r="F179" s="9" t="s">
        <v>6142</v>
      </c>
      <c r="G179" s="9">
        <v>4</v>
      </c>
      <c r="H179" s="9" t="str">
        <f>_xlfn.XLOOKUP(E179,customers!$A$2:$A$1001,customers!$B$2:$B$1001,,0)</f>
        <v>Emlynne Heining</v>
      </c>
      <c r="I179" s="9" t="str">
        <f>IF(_xlfn.XLOOKUP(E179,customers!$A$2:$A$1001,customers!$C$2:$C$1001,,0)=0,"Not Available",(_xlfn.XLOOKUP(E179,customers!$A$2:$A$1001,customers!$C$2:$C$1001,,0)))</f>
        <v>eheining4x@flickr.com</v>
      </c>
      <c r="J179" s="9" t="str">
        <f>_xlfn.XLOOKUP(E179,customers!$A$1:$A$1001,customers!$G$1:$G$1001,,0)</f>
        <v>United States</v>
      </c>
      <c r="K179" s="9" t="str">
        <f>_xlfn.XLOOKUP($E179,customers!$A$2:$A$1001,customers!$F$2:$F$1001,,0)</f>
        <v>Johnson City</v>
      </c>
      <c r="L179" s="9" t="s">
        <v>6196</v>
      </c>
      <c r="M179" s="9" t="s">
        <v>6200</v>
      </c>
      <c r="N179" s="10">
        <f>INDEX(products!$A$1:$G$49,MATCH('orders '!$F179,products!$A$1:$A$49,0),MATCH('orders '!N$1,products!$A$1:$G$1,0))</f>
        <v>2.5</v>
      </c>
      <c r="O179" s="26">
        <f>INDEX(products!$A$1:$G$49,MATCH('orders '!$F179,products!$A$1:$A$49,0),MATCH('orders '!O$1,products!$A$1:$G$1,0))</f>
        <v>27.484999999999996</v>
      </c>
      <c r="P179" s="26">
        <f t="shared" si="8"/>
        <v>109.93999999999998</v>
      </c>
      <c r="Q179" s="11">
        <f>_xlfn.XLOOKUP($F179,products!$A$2:$A$49,products!$G$2:$G$49,,0)</f>
        <v>1.6490999999999998</v>
      </c>
      <c r="R179" s="6" t="str">
        <f>IF(_xlfn.XLOOKUP(E179,customers!A179:A1178,customers!I179:I1178,0)=0,"Not Available",(_xlfn.XLOOKUP(E179,customers!A179:A1178,customers!I179:I1178,0)))</f>
        <v>Yes</v>
      </c>
    </row>
    <row r="180" spans="1:18" x14ac:dyDescent="0.25">
      <c r="A180" s="6" t="s">
        <v>1492</v>
      </c>
      <c r="B180" s="23">
        <v>43746</v>
      </c>
      <c r="C180" s="6" t="str">
        <f t="shared" si="6"/>
        <v>Tuesday</v>
      </c>
      <c r="D180" s="6" t="str">
        <f t="shared" si="7"/>
        <v>October</v>
      </c>
      <c r="E180" s="6" t="s">
        <v>1493</v>
      </c>
      <c r="F180" s="6" t="s">
        <v>6140</v>
      </c>
      <c r="G180" s="6">
        <v>2</v>
      </c>
      <c r="H180" s="6" t="str">
        <f>_xlfn.XLOOKUP(E180,customers!$A$2:$A$1001,customers!$B$2:$B$1001,,0)</f>
        <v>Katerina Melloi</v>
      </c>
      <c r="I180" s="6" t="str">
        <f>IF(_xlfn.XLOOKUP(E180,customers!$A$2:$A$1001,customers!$C$2:$C$1001,,0)=0,"Not Available",(_xlfn.XLOOKUP(E180,customers!$A$2:$A$1001,customers!$C$2:$C$1001,,0)))</f>
        <v>kmelloi4y@imdb.com</v>
      </c>
      <c r="J180" s="6" t="str">
        <f>_xlfn.XLOOKUP(E180,customers!$A$1:$A$1001,customers!$G$1:$G$1001,,0)</f>
        <v>United States</v>
      </c>
      <c r="K180" s="6" t="str">
        <f>_xlfn.XLOOKUP($E180,customers!$A$2:$A$1001,customers!$F$2:$F$1001,,0)</f>
        <v>Rochester</v>
      </c>
      <c r="L180" s="6" t="s">
        <v>6199</v>
      </c>
      <c r="M180" s="6" t="s">
        <v>6200</v>
      </c>
      <c r="N180" s="7">
        <f>INDEX(products!$A$1:$G$49,MATCH('orders '!$F180,products!$A$1:$A$49,0),MATCH('orders '!N$1,products!$A$1:$G$1,0))</f>
        <v>1</v>
      </c>
      <c r="O180" s="24">
        <f>INDEX(products!$A$1:$G$49,MATCH('orders '!$F180,products!$A$1:$A$49,0),MATCH('orders '!O$1,products!$A$1:$G$1,0))</f>
        <v>12.95</v>
      </c>
      <c r="P180" s="24">
        <f t="shared" si="8"/>
        <v>25.9</v>
      </c>
      <c r="Q180" s="8">
        <f>_xlfn.XLOOKUP($F180,products!$A$2:$A$49,products!$G$2:$G$49,,0)</f>
        <v>1.1655</v>
      </c>
      <c r="R180" s="6" t="str">
        <f>IF(_xlfn.XLOOKUP(E180,customers!A180:A1179,customers!I180:I1179,0)=0,"Not Available",(_xlfn.XLOOKUP(E180,customers!A180:A1179,customers!I180:I1179,0)))</f>
        <v>No</v>
      </c>
    </row>
    <row r="181" spans="1:18" x14ac:dyDescent="0.25">
      <c r="A181" s="9" t="s">
        <v>1498</v>
      </c>
      <c r="B181" s="25">
        <v>43830</v>
      </c>
      <c r="C181" s="9" t="str">
        <f t="shared" si="6"/>
        <v>Tuesday</v>
      </c>
      <c r="D181" s="9" t="str">
        <f t="shared" si="7"/>
        <v>December</v>
      </c>
      <c r="E181" s="9" t="s">
        <v>1499</v>
      </c>
      <c r="F181" s="9" t="s">
        <v>6154</v>
      </c>
      <c r="G181" s="9">
        <v>1</v>
      </c>
      <c r="H181" s="9" t="str">
        <f>_xlfn.XLOOKUP(E181,customers!$A$2:$A$1001,customers!$B$2:$B$1001,,0)</f>
        <v>Tiffany Scardafield</v>
      </c>
      <c r="I181" s="9" t="str">
        <f>IF(_xlfn.XLOOKUP(E181,customers!$A$2:$A$1001,customers!$C$2:$C$1001,,0)=0,"Not Available",(_xlfn.XLOOKUP(E181,customers!$A$2:$A$1001,customers!$C$2:$C$1001,,0)))</f>
        <v>Not Available</v>
      </c>
      <c r="J181" s="9" t="str">
        <f>_xlfn.XLOOKUP(E181,customers!$A$1:$A$1001,customers!$G$1:$G$1001,,0)</f>
        <v>Ireland</v>
      </c>
      <c r="K181" s="9" t="str">
        <f>_xlfn.XLOOKUP($E181,customers!$A$2:$A$1001,customers!$F$2:$F$1001,,0)</f>
        <v>Portarlington</v>
      </c>
      <c r="L181" s="9" t="s">
        <v>6199</v>
      </c>
      <c r="M181" s="9" t="s">
        <v>6202</v>
      </c>
      <c r="N181" s="10">
        <f>INDEX(products!$A$1:$G$49,MATCH('orders '!$F181,products!$A$1:$A$49,0),MATCH('orders '!N$1,products!$A$1:$G$1,0))</f>
        <v>0.2</v>
      </c>
      <c r="O181" s="26">
        <f>INDEX(products!$A$1:$G$49,MATCH('orders '!$F181,products!$A$1:$A$49,0),MATCH('orders '!O$1,products!$A$1:$G$1,0))</f>
        <v>2.9849999999999999</v>
      </c>
      <c r="P181" s="26">
        <f t="shared" si="8"/>
        <v>2.9849999999999999</v>
      </c>
      <c r="Q181" s="11">
        <f>_xlfn.XLOOKUP($F181,products!$A$2:$A$49,products!$G$2:$G$49,,0)</f>
        <v>0.26865</v>
      </c>
      <c r="R181" s="6" t="str">
        <f>IF(_xlfn.XLOOKUP(E181,customers!A181:A1180,customers!I181:I1180,0)=0,"Not Available",(_xlfn.XLOOKUP(E181,customers!A181:A1180,customers!I181:I1180,0)))</f>
        <v>No</v>
      </c>
    </row>
    <row r="182" spans="1:18" x14ac:dyDescent="0.25">
      <c r="A182" s="6" t="s">
        <v>1503</v>
      </c>
      <c r="B182" s="23">
        <v>43910</v>
      </c>
      <c r="C182" s="6" t="str">
        <f t="shared" si="6"/>
        <v>Friday</v>
      </c>
      <c r="D182" s="6" t="str">
        <f t="shared" si="7"/>
        <v>March</v>
      </c>
      <c r="E182" s="6" t="s">
        <v>1504</v>
      </c>
      <c r="F182" s="6" t="s">
        <v>6184</v>
      </c>
      <c r="G182" s="6">
        <v>5</v>
      </c>
      <c r="H182" s="6" t="str">
        <f>_xlfn.XLOOKUP(E182,customers!$A$2:$A$1001,customers!$B$2:$B$1001,,0)</f>
        <v>Abrahan Mussen</v>
      </c>
      <c r="I182" s="6" t="str">
        <f>IF(_xlfn.XLOOKUP(E182,customers!$A$2:$A$1001,customers!$C$2:$C$1001,,0)=0,"Not Available",(_xlfn.XLOOKUP(E182,customers!$A$2:$A$1001,customers!$C$2:$C$1001,,0)))</f>
        <v>amussen50@51.la</v>
      </c>
      <c r="J182" s="6" t="str">
        <f>_xlfn.XLOOKUP(E182,customers!$A$1:$A$1001,customers!$G$1:$G$1001,,0)</f>
        <v>United States</v>
      </c>
      <c r="K182" s="6" t="str">
        <f>_xlfn.XLOOKUP($E182,customers!$A$2:$A$1001,customers!$F$2:$F$1001,,0)</f>
        <v>Brooklyn</v>
      </c>
      <c r="L182" s="6" t="s">
        <v>6198</v>
      </c>
      <c r="M182" s="6" t="s">
        <v>6200</v>
      </c>
      <c r="N182" s="7">
        <f>INDEX(products!$A$1:$G$49,MATCH('orders '!$F182,products!$A$1:$A$49,0),MATCH('orders '!N$1,products!$A$1:$G$1,0))</f>
        <v>0.2</v>
      </c>
      <c r="O182" s="24">
        <f>INDEX(products!$A$1:$G$49,MATCH('orders '!$F182,products!$A$1:$A$49,0),MATCH('orders '!O$1,products!$A$1:$G$1,0))</f>
        <v>4.4550000000000001</v>
      </c>
      <c r="P182" s="24">
        <f t="shared" si="8"/>
        <v>22.274999999999999</v>
      </c>
      <c r="Q182" s="8">
        <f>_xlfn.XLOOKUP($F182,products!$A$2:$A$49,products!$G$2:$G$49,,0)</f>
        <v>0.49004999999999999</v>
      </c>
      <c r="R182" s="6" t="str">
        <f>IF(_xlfn.XLOOKUP(E182,customers!A182:A1181,customers!I182:I1181,0)=0,"Not Available",(_xlfn.XLOOKUP(E182,customers!A182:A1181,customers!I182:I1181,0)))</f>
        <v>No</v>
      </c>
    </row>
    <row r="183" spans="1:18" x14ac:dyDescent="0.25">
      <c r="A183" s="9" t="s">
        <v>1503</v>
      </c>
      <c r="B183" s="25">
        <v>43910</v>
      </c>
      <c r="C183" s="9" t="str">
        <f t="shared" si="6"/>
        <v>Friday</v>
      </c>
      <c r="D183" s="9" t="str">
        <f t="shared" si="7"/>
        <v>March</v>
      </c>
      <c r="E183" s="9" t="s">
        <v>1504</v>
      </c>
      <c r="F183" s="9" t="s">
        <v>6158</v>
      </c>
      <c r="G183" s="9">
        <v>5</v>
      </c>
      <c r="H183" s="9" t="str">
        <f>_xlfn.XLOOKUP(E183,customers!$A$2:$A$1001,customers!$B$2:$B$1001,,0)</f>
        <v>Abrahan Mussen</v>
      </c>
      <c r="I183" s="9" t="str">
        <f>IF(_xlfn.XLOOKUP(E183,customers!$A$2:$A$1001,customers!$C$2:$C$1001,,0)=0,"Not Available",(_xlfn.XLOOKUP(E183,customers!$A$2:$A$1001,customers!$C$2:$C$1001,,0)))</f>
        <v>amussen50@51.la</v>
      </c>
      <c r="J183" s="9" t="str">
        <f>_xlfn.XLOOKUP(E183,customers!$A$1:$A$1001,customers!$G$1:$G$1001,,0)</f>
        <v>United States</v>
      </c>
      <c r="K183" s="9" t="str">
        <f>_xlfn.XLOOKUP($E183,customers!$A$2:$A$1001,customers!$F$2:$F$1001,,0)</f>
        <v>Brooklyn</v>
      </c>
      <c r="L183" s="9" t="s">
        <v>6199</v>
      </c>
      <c r="M183" s="9" t="s">
        <v>6202</v>
      </c>
      <c r="N183" s="10">
        <f>INDEX(products!$A$1:$G$49,MATCH('orders '!$F183,products!$A$1:$A$49,0),MATCH('orders '!N$1,products!$A$1:$G$1,0))</f>
        <v>0.5</v>
      </c>
      <c r="O183" s="26">
        <f>INDEX(products!$A$1:$G$49,MATCH('orders '!$F183,products!$A$1:$A$49,0),MATCH('orders '!O$1,products!$A$1:$G$1,0))</f>
        <v>5.97</v>
      </c>
      <c r="P183" s="26">
        <f t="shared" si="8"/>
        <v>29.849999999999998</v>
      </c>
      <c r="Q183" s="11">
        <f>_xlfn.XLOOKUP($F183,products!$A$2:$A$49,products!$G$2:$G$49,,0)</f>
        <v>0.5373</v>
      </c>
      <c r="R183" s="6" t="str">
        <f>IF(_xlfn.XLOOKUP(E183,customers!A183:A1182,customers!I183:I1182,0)=0,"Not Available",(_xlfn.XLOOKUP(E183,customers!A183:A1182,customers!I183:I1182,0)))</f>
        <v>Not Available</v>
      </c>
    </row>
    <row r="184" spans="1:18" x14ac:dyDescent="0.25">
      <c r="A184" s="6" t="s">
        <v>1514</v>
      </c>
      <c r="B184" s="23">
        <v>44284</v>
      </c>
      <c r="C184" s="6" t="str">
        <f t="shared" si="6"/>
        <v>Monday</v>
      </c>
      <c r="D184" s="6" t="str">
        <f t="shared" si="7"/>
        <v>March</v>
      </c>
      <c r="E184" s="6" t="s">
        <v>1515</v>
      </c>
      <c r="F184" s="6" t="s">
        <v>6172</v>
      </c>
      <c r="G184" s="6">
        <v>6</v>
      </c>
      <c r="H184" s="6" t="str">
        <f>_xlfn.XLOOKUP(E184,customers!$A$2:$A$1001,customers!$B$2:$B$1001,,0)</f>
        <v>Anny Mundford</v>
      </c>
      <c r="I184" s="6" t="str">
        <f>IF(_xlfn.XLOOKUP(E184,customers!$A$2:$A$1001,customers!$C$2:$C$1001,,0)=0,"Not Available",(_xlfn.XLOOKUP(E184,customers!$A$2:$A$1001,customers!$C$2:$C$1001,,0)))</f>
        <v>amundford52@nbcnews.com</v>
      </c>
      <c r="J184" s="6" t="str">
        <f>_xlfn.XLOOKUP(E184,customers!$A$1:$A$1001,customers!$G$1:$G$1001,,0)</f>
        <v>United States</v>
      </c>
      <c r="K184" s="6" t="str">
        <f>_xlfn.XLOOKUP($E184,customers!$A$2:$A$1001,customers!$F$2:$F$1001,,0)</f>
        <v>Charlottesville</v>
      </c>
      <c r="L184" s="6" t="s">
        <v>6196</v>
      </c>
      <c r="M184" s="6" t="s">
        <v>6202</v>
      </c>
      <c r="N184" s="7">
        <f>INDEX(products!$A$1:$G$49,MATCH('orders '!$F184,products!$A$1:$A$49,0),MATCH('orders '!N$1,products!$A$1:$G$1,0))</f>
        <v>0.5</v>
      </c>
      <c r="O184" s="24">
        <f>INDEX(products!$A$1:$G$49,MATCH('orders '!$F184,products!$A$1:$A$49,0),MATCH('orders '!O$1,products!$A$1:$G$1,0))</f>
        <v>5.3699999999999992</v>
      </c>
      <c r="P184" s="24">
        <f t="shared" si="8"/>
        <v>32.22</v>
      </c>
      <c r="Q184" s="8">
        <f>_xlfn.XLOOKUP($F184,products!$A$2:$A$49,products!$G$2:$G$49,,0)</f>
        <v>0.32219999999999993</v>
      </c>
      <c r="R184" s="6" t="str">
        <f>IF(_xlfn.XLOOKUP(E184,customers!A184:A1183,customers!I184:I1183,0)=0,"Not Available",(_xlfn.XLOOKUP(E184,customers!A184:A1183,customers!I184:I1183,0)))</f>
        <v>No</v>
      </c>
    </row>
    <row r="185" spans="1:18" x14ac:dyDescent="0.25">
      <c r="A185" s="9" t="s">
        <v>1520</v>
      </c>
      <c r="B185" s="25">
        <v>44512</v>
      </c>
      <c r="C185" s="9" t="str">
        <f t="shared" si="6"/>
        <v>Friday</v>
      </c>
      <c r="D185" s="9" t="str">
        <f t="shared" si="7"/>
        <v>November</v>
      </c>
      <c r="E185" s="9" t="s">
        <v>1521</v>
      </c>
      <c r="F185" s="9" t="s">
        <v>6156</v>
      </c>
      <c r="G185" s="9">
        <v>2</v>
      </c>
      <c r="H185" s="9" t="str">
        <f>_xlfn.XLOOKUP(E185,customers!$A$2:$A$1001,customers!$B$2:$B$1001,,0)</f>
        <v>Tory Walas</v>
      </c>
      <c r="I185" s="9" t="str">
        <f>IF(_xlfn.XLOOKUP(E185,customers!$A$2:$A$1001,customers!$C$2:$C$1001,,0)=0,"Not Available",(_xlfn.XLOOKUP(E185,customers!$A$2:$A$1001,customers!$C$2:$C$1001,,0)))</f>
        <v>twalas53@google.ca</v>
      </c>
      <c r="J185" s="9" t="str">
        <f>_xlfn.XLOOKUP(E185,customers!$A$1:$A$1001,customers!$G$1:$G$1001,,0)</f>
        <v>United States</v>
      </c>
      <c r="K185" s="9" t="str">
        <f>_xlfn.XLOOKUP($E185,customers!$A$2:$A$1001,customers!$F$2:$F$1001,,0)</f>
        <v>Garland</v>
      </c>
      <c r="L185" s="9" t="s">
        <v>6198</v>
      </c>
      <c r="M185" s="9" t="s">
        <v>6197</v>
      </c>
      <c r="N185" s="10">
        <f>INDEX(products!$A$1:$G$49,MATCH('orders '!$F185,products!$A$1:$A$49,0),MATCH('orders '!N$1,products!$A$1:$G$1,0))</f>
        <v>0.2</v>
      </c>
      <c r="O185" s="26">
        <f>INDEX(products!$A$1:$G$49,MATCH('orders '!$F185,products!$A$1:$A$49,0),MATCH('orders '!O$1,products!$A$1:$G$1,0))</f>
        <v>4.125</v>
      </c>
      <c r="P185" s="26">
        <f t="shared" si="8"/>
        <v>8.25</v>
      </c>
      <c r="Q185" s="11">
        <f>_xlfn.XLOOKUP($F185,products!$A$2:$A$49,products!$G$2:$G$49,,0)</f>
        <v>0.45374999999999999</v>
      </c>
      <c r="R185" s="6" t="str">
        <f>IF(_xlfn.XLOOKUP(E185,customers!A185:A1184,customers!I185:I1184,0)=0,"Not Available",(_xlfn.XLOOKUP(E185,customers!A185:A1184,customers!I185:I1184,0)))</f>
        <v>No</v>
      </c>
    </row>
    <row r="186" spans="1:18" x14ac:dyDescent="0.25">
      <c r="A186" s="6" t="s">
        <v>1526</v>
      </c>
      <c r="B186" s="23">
        <v>44397</v>
      </c>
      <c r="C186" s="6" t="str">
        <f t="shared" si="6"/>
        <v>Tuesday</v>
      </c>
      <c r="D186" s="6" t="str">
        <f t="shared" si="7"/>
        <v>July</v>
      </c>
      <c r="E186" s="6" t="s">
        <v>1527</v>
      </c>
      <c r="F186" s="6" t="s">
        <v>6180</v>
      </c>
      <c r="G186" s="6">
        <v>4</v>
      </c>
      <c r="H186" s="6" t="str">
        <f>_xlfn.XLOOKUP(E186,customers!$A$2:$A$1001,customers!$B$2:$B$1001,,0)</f>
        <v>Isa Blazewicz</v>
      </c>
      <c r="I186" s="6" t="str">
        <f>IF(_xlfn.XLOOKUP(E186,customers!$A$2:$A$1001,customers!$C$2:$C$1001,,0)=0,"Not Available",(_xlfn.XLOOKUP(E186,customers!$A$2:$A$1001,customers!$C$2:$C$1001,,0)))</f>
        <v>iblazewicz54@thetimes.co.uk</v>
      </c>
      <c r="J186" s="6" t="str">
        <f>_xlfn.XLOOKUP(E186,customers!$A$1:$A$1001,customers!$G$1:$G$1001,,0)</f>
        <v>United States</v>
      </c>
      <c r="K186" s="6" t="str">
        <f>_xlfn.XLOOKUP($E186,customers!$A$2:$A$1001,customers!$F$2:$F$1001,,0)</f>
        <v>Minneapolis</v>
      </c>
      <c r="L186" s="6" t="s">
        <v>6199</v>
      </c>
      <c r="M186" s="6" t="s">
        <v>6200</v>
      </c>
      <c r="N186" s="7">
        <f>INDEX(products!$A$1:$G$49,MATCH('orders '!$F186,products!$A$1:$A$49,0),MATCH('orders '!N$1,products!$A$1:$G$1,0))</f>
        <v>0.5</v>
      </c>
      <c r="O186" s="24">
        <f>INDEX(products!$A$1:$G$49,MATCH('orders '!$F186,products!$A$1:$A$49,0),MATCH('orders '!O$1,products!$A$1:$G$1,0))</f>
        <v>7.77</v>
      </c>
      <c r="P186" s="24">
        <f t="shared" si="8"/>
        <v>31.08</v>
      </c>
      <c r="Q186" s="8">
        <f>_xlfn.XLOOKUP($F186,products!$A$2:$A$49,products!$G$2:$G$49,,0)</f>
        <v>0.69929999999999992</v>
      </c>
      <c r="R186" s="6" t="str">
        <f>IF(_xlfn.XLOOKUP(E186,customers!A186:A1185,customers!I186:I1185,0)=0,"Not Available",(_xlfn.XLOOKUP(E186,customers!A186:A1185,customers!I186:I1185,0)))</f>
        <v>No</v>
      </c>
    </row>
    <row r="187" spans="1:18" x14ac:dyDescent="0.25">
      <c r="A187" s="9" t="s">
        <v>1532</v>
      </c>
      <c r="B187" s="25">
        <v>43483</v>
      </c>
      <c r="C187" s="9" t="str">
        <f t="shared" si="6"/>
        <v>Friday</v>
      </c>
      <c r="D187" s="9" t="str">
        <f t="shared" si="7"/>
        <v>January</v>
      </c>
      <c r="E187" s="9" t="s">
        <v>1533</v>
      </c>
      <c r="F187" s="9" t="s">
        <v>6144</v>
      </c>
      <c r="G187" s="9">
        <v>5</v>
      </c>
      <c r="H187" s="9" t="str">
        <f>_xlfn.XLOOKUP(E187,customers!$A$2:$A$1001,customers!$B$2:$B$1001,,0)</f>
        <v>Angie Rizzetti</v>
      </c>
      <c r="I187" s="9" t="str">
        <f>IF(_xlfn.XLOOKUP(E187,customers!$A$2:$A$1001,customers!$C$2:$C$1001,,0)=0,"Not Available",(_xlfn.XLOOKUP(E187,customers!$A$2:$A$1001,customers!$C$2:$C$1001,,0)))</f>
        <v>arizzetti55@naver.com</v>
      </c>
      <c r="J187" s="9" t="str">
        <f>_xlfn.XLOOKUP(E187,customers!$A$1:$A$1001,customers!$G$1:$G$1001,,0)</f>
        <v>United States</v>
      </c>
      <c r="K187" s="9" t="str">
        <f>_xlfn.XLOOKUP($E187,customers!$A$2:$A$1001,customers!$F$2:$F$1001,,0)</f>
        <v>Lansing</v>
      </c>
      <c r="L187" s="9" t="s">
        <v>6198</v>
      </c>
      <c r="M187" s="9" t="s">
        <v>6202</v>
      </c>
      <c r="N187" s="10">
        <f>INDEX(products!$A$1:$G$49,MATCH('orders '!$F187,products!$A$1:$A$49,0),MATCH('orders '!N$1,products!$A$1:$G$1,0))</f>
        <v>0.5</v>
      </c>
      <c r="O187" s="26">
        <f>INDEX(products!$A$1:$G$49,MATCH('orders '!$F187,products!$A$1:$A$49,0),MATCH('orders '!O$1,products!$A$1:$G$1,0))</f>
        <v>7.29</v>
      </c>
      <c r="P187" s="26">
        <f t="shared" si="8"/>
        <v>36.450000000000003</v>
      </c>
      <c r="Q187" s="11">
        <f>_xlfn.XLOOKUP($F187,products!$A$2:$A$49,products!$G$2:$G$49,,0)</f>
        <v>0.80190000000000006</v>
      </c>
      <c r="R187" s="6" t="str">
        <f>IF(_xlfn.XLOOKUP(E187,customers!A187:A1186,customers!I187:I1186,0)=0,"Not Available",(_xlfn.XLOOKUP(E187,customers!A187:A1186,customers!I187:I1186,0)))</f>
        <v>Yes</v>
      </c>
    </row>
    <row r="188" spans="1:18" x14ac:dyDescent="0.25">
      <c r="A188" s="6" t="s">
        <v>1538</v>
      </c>
      <c r="B188" s="23">
        <v>43684</v>
      </c>
      <c r="C188" s="6" t="str">
        <f t="shared" si="6"/>
        <v>Wednesday</v>
      </c>
      <c r="D188" s="6" t="str">
        <f t="shared" si="7"/>
        <v>August</v>
      </c>
      <c r="E188" s="6" t="s">
        <v>1539</v>
      </c>
      <c r="F188" s="6" t="s">
        <v>6151</v>
      </c>
      <c r="G188" s="6">
        <v>3</v>
      </c>
      <c r="H188" s="6" t="str">
        <f>_xlfn.XLOOKUP(E188,customers!$A$2:$A$1001,customers!$B$2:$B$1001,,0)</f>
        <v>Mord Meriet</v>
      </c>
      <c r="I188" s="6" t="str">
        <f>IF(_xlfn.XLOOKUP(E188,customers!$A$2:$A$1001,customers!$C$2:$C$1001,,0)=0,"Not Available",(_xlfn.XLOOKUP(E188,customers!$A$2:$A$1001,customers!$C$2:$C$1001,,0)))</f>
        <v>mmeriet56@noaa.gov</v>
      </c>
      <c r="J188" s="6" t="str">
        <f>_xlfn.XLOOKUP(E188,customers!$A$1:$A$1001,customers!$G$1:$G$1001,,0)</f>
        <v>United States</v>
      </c>
      <c r="K188" s="6" t="str">
        <f>_xlfn.XLOOKUP($E188,customers!$A$2:$A$1001,customers!$F$2:$F$1001,,0)</f>
        <v>Grand Forks</v>
      </c>
      <c r="L188" s="6" t="s">
        <v>6196</v>
      </c>
      <c r="M188" s="6" t="s">
        <v>6197</v>
      </c>
      <c r="N188" s="7">
        <f>INDEX(products!$A$1:$G$49,MATCH('orders '!$F188,products!$A$1:$A$49,0),MATCH('orders '!N$1,products!$A$1:$G$1,0))</f>
        <v>2.5</v>
      </c>
      <c r="O188" s="24">
        <f>INDEX(products!$A$1:$G$49,MATCH('orders '!$F188,products!$A$1:$A$49,0),MATCH('orders '!O$1,products!$A$1:$G$1,0))</f>
        <v>22.884999999999998</v>
      </c>
      <c r="P188" s="24">
        <f t="shared" si="8"/>
        <v>68.655000000000001</v>
      </c>
      <c r="Q188" s="8">
        <f>_xlfn.XLOOKUP($F188,products!$A$2:$A$49,products!$G$2:$G$49,,0)</f>
        <v>1.3730999999999998</v>
      </c>
      <c r="R188" s="6" t="str">
        <f>IF(_xlfn.XLOOKUP(E188,customers!A188:A1187,customers!I188:I1187,0)=0,"Not Available",(_xlfn.XLOOKUP(E188,customers!A188:A1187,customers!I188:I1187,0)))</f>
        <v>No</v>
      </c>
    </row>
    <row r="189" spans="1:18" x14ac:dyDescent="0.25">
      <c r="A189" s="9" t="s">
        <v>1544</v>
      </c>
      <c r="B189" s="25">
        <v>44633</v>
      </c>
      <c r="C189" s="9" t="str">
        <f t="shared" si="6"/>
        <v>Sunday</v>
      </c>
      <c r="D189" s="9" t="str">
        <f t="shared" si="7"/>
        <v>March</v>
      </c>
      <c r="E189" s="9" t="s">
        <v>1545</v>
      </c>
      <c r="F189" s="9" t="s">
        <v>6160</v>
      </c>
      <c r="G189" s="9">
        <v>5</v>
      </c>
      <c r="H189" s="9" t="str">
        <f>_xlfn.XLOOKUP(E189,customers!$A$2:$A$1001,customers!$B$2:$B$1001,,0)</f>
        <v>Lawrence Pratt</v>
      </c>
      <c r="I189" s="9" t="str">
        <f>IF(_xlfn.XLOOKUP(E189,customers!$A$2:$A$1001,customers!$C$2:$C$1001,,0)=0,"Not Available",(_xlfn.XLOOKUP(E189,customers!$A$2:$A$1001,customers!$C$2:$C$1001,,0)))</f>
        <v>lpratt57@netvibes.com</v>
      </c>
      <c r="J189" s="9" t="str">
        <f>_xlfn.XLOOKUP(E189,customers!$A$1:$A$1001,customers!$G$1:$G$1001,,0)</f>
        <v>United States</v>
      </c>
      <c r="K189" s="9" t="str">
        <f>_xlfn.XLOOKUP($E189,customers!$A$2:$A$1001,customers!$F$2:$F$1001,,0)</f>
        <v>Anchorage</v>
      </c>
      <c r="L189" s="9" t="s">
        <v>6201</v>
      </c>
      <c r="M189" s="9" t="s">
        <v>6197</v>
      </c>
      <c r="N189" s="10">
        <f>INDEX(products!$A$1:$G$49,MATCH('orders '!$F189,products!$A$1:$A$49,0),MATCH('orders '!N$1,products!$A$1:$G$1,0))</f>
        <v>0.5</v>
      </c>
      <c r="O189" s="26">
        <f>INDEX(products!$A$1:$G$49,MATCH('orders '!$F189,products!$A$1:$A$49,0),MATCH('orders '!O$1,products!$A$1:$G$1,0))</f>
        <v>8.73</v>
      </c>
      <c r="P189" s="26">
        <f t="shared" si="8"/>
        <v>43.650000000000006</v>
      </c>
      <c r="Q189" s="11">
        <f>_xlfn.XLOOKUP($F189,products!$A$2:$A$49,products!$G$2:$G$49,,0)</f>
        <v>1.1349</v>
      </c>
      <c r="R189" s="6" t="str">
        <f>IF(_xlfn.XLOOKUP(E189,customers!A189:A1188,customers!I189:I1188,0)=0,"Not Available",(_xlfn.XLOOKUP(E189,customers!A189:A1188,customers!I189:I1188,0)))</f>
        <v>Yes</v>
      </c>
    </row>
    <row r="190" spans="1:18" x14ac:dyDescent="0.25">
      <c r="A190" s="6" t="s">
        <v>1549</v>
      </c>
      <c r="B190" s="23">
        <v>44698</v>
      </c>
      <c r="C190" s="6" t="str">
        <f t="shared" si="6"/>
        <v>Tuesday</v>
      </c>
      <c r="D190" s="6" t="str">
        <f t="shared" si="7"/>
        <v>May</v>
      </c>
      <c r="E190" s="6" t="s">
        <v>1550</v>
      </c>
      <c r="F190" s="6" t="s">
        <v>6184</v>
      </c>
      <c r="G190" s="6">
        <v>1</v>
      </c>
      <c r="H190" s="6" t="str">
        <f>_xlfn.XLOOKUP(E190,customers!$A$2:$A$1001,customers!$B$2:$B$1001,,0)</f>
        <v>Astrix Kitchingham</v>
      </c>
      <c r="I190" s="6" t="str">
        <f>IF(_xlfn.XLOOKUP(E190,customers!$A$2:$A$1001,customers!$C$2:$C$1001,,0)=0,"Not Available",(_xlfn.XLOOKUP(E190,customers!$A$2:$A$1001,customers!$C$2:$C$1001,,0)))</f>
        <v>akitchingham58@com.com</v>
      </c>
      <c r="J190" s="6" t="str">
        <f>_xlfn.XLOOKUP(E190,customers!$A$1:$A$1001,customers!$G$1:$G$1001,,0)</f>
        <v>United States</v>
      </c>
      <c r="K190" s="6" t="str">
        <f>_xlfn.XLOOKUP($E190,customers!$A$2:$A$1001,customers!$F$2:$F$1001,,0)</f>
        <v>Oklahoma City</v>
      </c>
      <c r="L190" s="6" t="s">
        <v>6198</v>
      </c>
      <c r="M190" s="6" t="s">
        <v>6200</v>
      </c>
      <c r="N190" s="7">
        <f>INDEX(products!$A$1:$G$49,MATCH('orders '!$F190,products!$A$1:$A$49,0),MATCH('orders '!N$1,products!$A$1:$G$1,0))</f>
        <v>0.2</v>
      </c>
      <c r="O190" s="24">
        <f>INDEX(products!$A$1:$G$49,MATCH('orders '!$F190,products!$A$1:$A$49,0),MATCH('orders '!O$1,products!$A$1:$G$1,0))</f>
        <v>4.4550000000000001</v>
      </c>
      <c r="P190" s="24">
        <f t="shared" si="8"/>
        <v>4.4550000000000001</v>
      </c>
      <c r="Q190" s="8">
        <f>_xlfn.XLOOKUP($F190,products!$A$2:$A$49,products!$G$2:$G$49,,0)</f>
        <v>0.49004999999999999</v>
      </c>
      <c r="R190" s="6" t="str">
        <f>IF(_xlfn.XLOOKUP(E190,customers!A190:A1189,customers!I190:I1189,0)=0,"Not Available",(_xlfn.XLOOKUP(E190,customers!A190:A1189,customers!I190:I1189,0)))</f>
        <v>Yes</v>
      </c>
    </row>
    <row r="191" spans="1:18" x14ac:dyDescent="0.25">
      <c r="A191" s="9" t="s">
        <v>1555</v>
      </c>
      <c r="B191" s="25">
        <v>43813</v>
      </c>
      <c r="C191" s="9" t="str">
        <f t="shared" si="6"/>
        <v>Saturday</v>
      </c>
      <c r="D191" s="9" t="str">
        <f t="shared" si="7"/>
        <v>December</v>
      </c>
      <c r="E191" s="9" t="s">
        <v>1556</v>
      </c>
      <c r="F191" s="9" t="s">
        <v>6162</v>
      </c>
      <c r="G191" s="9">
        <v>3</v>
      </c>
      <c r="H191" s="9" t="str">
        <f>_xlfn.XLOOKUP(E191,customers!$A$2:$A$1001,customers!$B$2:$B$1001,,0)</f>
        <v>Burnard Bartholin</v>
      </c>
      <c r="I191" s="9" t="str">
        <f>IF(_xlfn.XLOOKUP(E191,customers!$A$2:$A$1001,customers!$C$2:$C$1001,,0)=0,"Not Available",(_xlfn.XLOOKUP(E191,customers!$A$2:$A$1001,customers!$C$2:$C$1001,,0)))</f>
        <v>bbartholin59@xinhuanet.com</v>
      </c>
      <c r="J191" s="9" t="str">
        <f>_xlfn.XLOOKUP(E191,customers!$A$1:$A$1001,customers!$G$1:$G$1001,,0)</f>
        <v>United States</v>
      </c>
      <c r="K191" s="9" t="str">
        <f>_xlfn.XLOOKUP($E191,customers!$A$2:$A$1001,customers!$F$2:$F$1001,,0)</f>
        <v>Tulsa</v>
      </c>
      <c r="L191" s="9" t="s">
        <v>6201</v>
      </c>
      <c r="M191" s="9" t="s">
        <v>6197</v>
      </c>
      <c r="N191" s="10">
        <f>INDEX(products!$A$1:$G$49,MATCH('orders '!$F191,products!$A$1:$A$49,0),MATCH('orders '!N$1,products!$A$1:$G$1,0))</f>
        <v>1</v>
      </c>
      <c r="O191" s="26">
        <f>INDEX(products!$A$1:$G$49,MATCH('orders '!$F191,products!$A$1:$A$49,0),MATCH('orders '!O$1,products!$A$1:$G$1,0))</f>
        <v>14.55</v>
      </c>
      <c r="P191" s="26">
        <f t="shared" si="8"/>
        <v>43.650000000000006</v>
      </c>
      <c r="Q191" s="11">
        <f>_xlfn.XLOOKUP($F191,products!$A$2:$A$49,products!$G$2:$G$49,,0)</f>
        <v>1.8915000000000002</v>
      </c>
      <c r="R191" s="6" t="str">
        <f>IF(_xlfn.XLOOKUP(E191,customers!A191:A1190,customers!I191:I1190,0)=0,"Not Available",(_xlfn.XLOOKUP(E191,customers!A191:A1190,customers!I191:I1190,0)))</f>
        <v>Yes</v>
      </c>
    </row>
    <row r="192" spans="1:18" x14ac:dyDescent="0.25">
      <c r="A192" s="6" t="s">
        <v>1561</v>
      </c>
      <c r="B192" s="23">
        <v>43845</v>
      </c>
      <c r="C192" s="6" t="str">
        <f t="shared" si="6"/>
        <v>Wednesday</v>
      </c>
      <c r="D192" s="6" t="str">
        <f t="shared" si="7"/>
        <v>January</v>
      </c>
      <c r="E192" s="6" t="s">
        <v>1562</v>
      </c>
      <c r="F192" s="6" t="s">
        <v>6181</v>
      </c>
      <c r="G192" s="6">
        <v>1</v>
      </c>
      <c r="H192" s="6" t="str">
        <f>_xlfn.XLOOKUP(E192,customers!$A$2:$A$1001,customers!$B$2:$B$1001,,0)</f>
        <v>Madelene Prinn</v>
      </c>
      <c r="I192" s="6" t="str">
        <f>IF(_xlfn.XLOOKUP(E192,customers!$A$2:$A$1001,customers!$C$2:$C$1001,,0)=0,"Not Available",(_xlfn.XLOOKUP(E192,customers!$A$2:$A$1001,customers!$C$2:$C$1001,,0)))</f>
        <v>mprinn5a@usa.gov</v>
      </c>
      <c r="J192" s="6" t="str">
        <f>_xlfn.XLOOKUP(E192,customers!$A$1:$A$1001,customers!$G$1:$G$1001,,0)</f>
        <v>United States</v>
      </c>
      <c r="K192" s="6" t="str">
        <f>_xlfn.XLOOKUP($E192,customers!$A$2:$A$1001,customers!$F$2:$F$1001,,0)</f>
        <v>Detroit</v>
      </c>
      <c r="L192" s="6" t="s">
        <v>6201</v>
      </c>
      <c r="M192" s="6" t="s">
        <v>6197</v>
      </c>
      <c r="N192" s="7">
        <f>INDEX(products!$A$1:$G$49,MATCH('orders '!$F192,products!$A$1:$A$49,0),MATCH('orders '!N$1,products!$A$1:$G$1,0))</f>
        <v>2.5</v>
      </c>
      <c r="O192" s="24">
        <f>INDEX(products!$A$1:$G$49,MATCH('orders '!$F192,products!$A$1:$A$49,0),MATCH('orders '!O$1,products!$A$1:$G$1,0))</f>
        <v>33.464999999999996</v>
      </c>
      <c r="P192" s="24">
        <f t="shared" si="8"/>
        <v>33.464999999999996</v>
      </c>
      <c r="Q192" s="8">
        <f>_xlfn.XLOOKUP($F192,products!$A$2:$A$49,products!$G$2:$G$49,,0)</f>
        <v>4.3504499999999995</v>
      </c>
      <c r="R192" s="6" t="str">
        <f>IF(_xlfn.XLOOKUP(E192,customers!A192:A1191,customers!I192:I1191,0)=0,"Not Available",(_xlfn.XLOOKUP(E192,customers!A192:A1191,customers!I192:I1191,0)))</f>
        <v>Yes</v>
      </c>
    </row>
    <row r="193" spans="1:18" x14ac:dyDescent="0.25">
      <c r="A193" s="9" t="s">
        <v>1567</v>
      </c>
      <c r="B193" s="25">
        <v>43567</v>
      </c>
      <c r="C193" s="9" t="str">
        <f t="shared" si="6"/>
        <v>Friday</v>
      </c>
      <c r="D193" s="9" t="str">
        <f t="shared" si="7"/>
        <v>April</v>
      </c>
      <c r="E193" s="9" t="s">
        <v>1568</v>
      </c>
      <c r="F193" s="9" t="s">
        <v>6150</v>
      </c>
      <c r="G193" s="9">
        <v>5</v>
      </c>
      <c r="H193" s="9" t="str">
        <f>_xlfn.XLOOKUP(E193,customers!$A$2:$A$1001,customers!$B$2:$B$1001,,0)</f>
        <v>Alisun Baudino</v>
      </c>
      <c r="I193" s="9" t="str">
        <f>IF(_xlfn.XLOOKUP(E193,customers!$A$2:$A$1001,customers!$C$2:$C$1001,,0)=0,"Not Available",(_xlfn.XLOOKUP(E193,customers!$A$2:$A$1001,customers!$C$2:$C$1001,,0)))</f>
        <v>abaudino5b@netvibes.com</v>
      </c>
      <c r="J193" s="9" t="str">
        <f>_xlfn.XLOOKUP(E193,customers!$A$1:$A$1001,customers!$G$1:$G$1001,,0)</f>
        <v>United States</v>
      </c>
      <c r="K193" s="9" t="str">
        <f>_xlfn.XLOOKUP($E193,customers!$A$2:$A$1001,customers!$F$2:$F$1001,,0)</f>
        <v>Washington</v>
      </c>
      <c r="L193" s="9" t="s">
        <v>6201</v>
      </c>
      <c r="M193" s="9" t="s">
        <v>6202</v>
      </c>
      <c r="N193" s="10">
        <f>INDEX(products!$A$1:$G$49,MATCH('orders '!$F193,products!$A$1:$A$49,0),MATCH('orders '!N$1,products!$A$1:$G$1,0))</f>
        <v>0.2</v>
      </c>
      <c r="O193" s="26">
        <f>INDEX(products!$A$1:$G$49,MATCH('orders '!$F193,products!$A$1:$A$49,0),MATCH('orders '!O$1,products!$A$1:$G$1,0))</f>
        <v>3.8849999999999998</v>
      </c>
      <c r="P193" s="26">
        <f t="shared" si="8"/>
        <v>19.424999999999997</v>
      </c>
      <c r="Q193" s="11">
        <f>_xlfn.XLOOKUP($F193,products!$A$2:$A$49,products!$G$2:$G$49,,0)</f>
        <v>0.50505</v>
      </c>
      <c r="R193" s="6" t="str">
        <f>IF(_xlfn.XLOOKUP(E193,customers!A193:A1192,customers!I193:I1192,0)=0,"Not Available",(_xlfn.XLOOKUP(E193,customers!A193:A1192,customers!I193:I1192,0)))</f>
        <v>Yes</v>
      </c>
    </row>
    <row r="194" spans="1:18" x14ac:dyDescent="0.25">
      <c r="A194" s="6" t="s">
        <v>1573</v>
      </c>
      <c r="B194" s="23">
        <v>43919</v>
      </c>
      <c r="C194" s="6" t="str">
        <f t="shared" si="6"/>
        <v>Sunday</v>
      </c>
      <c r="D194" s="6" t="str">
        <f t="shared" si="7"/>
        <v>March</v>
      </c>
      <c r="E194" s="6" t="s">
        <v>1574</v>
      </c>
      <c r="F194" s="6" t="s">
        <v>6183</v>
      </c>
      <c r="G194" s="6">
        <v>6</v>
      </c>
      <c r="H194" s="6" t="str">
        <f>_xlfn.XLOOKUP(E194,customers!$A$2:$A$1001,customers!$B$2:$B$1001,,0)</f>
        <v>Philipa Petrushanko</v>
      </c>
      <c r="I194" s="6" t="str">
        <f>IF(_xlfn.XLOOKUP(E194,customers!$A$2:$A$1001,customers!$C$2:$C$1001,,0)=0,"Not Available",(_xlfn.XLOOKUP(E194,customers!$A$2:$A$1001,customers!$C$2:$C$1001,,0)))</f>
        <v>ppetrushanko5c@blinklist.com</v>
      </c>
      <c r="J194" s="6" t="str">
        <f>_xlfn.XLOOKUP(E194,customers!$A$1:$A$1001,customers!$G$1:$G$1001,,0)</f>
        <v>Ireland</v>
      </c>
      <c r="K194" s="6" t="str">
        <f>_xlfn.XLOOKUP($E194,customers!$A$2:$A$1001,customers!$F$2:$F$1001,,0)</f>
        <v>Nenagh</v>
      </c>
      <c r="L194" s="6" t="s">
        <v>6198</v>
      </c>
      <c r="M194" s="6" t="s">
        <v>6202</v>
      </c>
      <c r="N194" s="7">
        <f>INDEX(products!$A$1:$G$49,MATCH('orders '!$F194,products!$A$1:$A$49,0),MATCH('orders '!N$1,products!$A$1:$G$1,0))</f>
        <v>1</v>
      </c>
      <c r="O194" s="24">
        <f>INDEX(products!$A$1:$G$49,MATCH('orders '!$F194,products!$A$1:$A$49,0),MATCH('orders '!O$1,products!$A$1:$G$1,0))</f>
        <v>12.15</v>
      </c>
      <c r="P194" s="24">
        <f t="shared" si="8"/>
        <v>72.900000000000006</v>
      </c>
      <c r="Q194" s="8">
        <f>_xlfn.XLOOKUP($F194,products!$A$2:$A$49,products!$G$2:$G$49,,0)</f>
        <v>1.3365</v>
      </c>
      <c r="R194" s="6" t="str">
        <f>IF(_xlfn.XLOOKUP(E194,customers!A194:A1193,customers!I194:I1193,0)=0,"Not Available",(_xlfn.XLOOKUP(E194,customers!A194:A1193,customers!I194:I1193,0)))</f>
        <v>Yes</v>
      </c>
    </row>
    <row r="195" spans="1:18" x14ac:dyDescent="0.25">
      <c r="A195" s="9" t="s">
        <v>1579</v>
      </c>
      <c r="B195" s="25">
        <v>44644</v>
      </c>
      <c r="C195" s="9" t="str">
        <f t="shared" ref="C195:C258" si="9">TEXT(B195,"dddd")</f>
        <v>Thursday</v>
      </c>
      <c r="D195" s="9" t="str">
        <f t="shared" ref="D195:D258" si="10">TEXT(B195,"mmmm")</f>
        <v>March</v>
      </c>
      <c r="E195" s="9" t="s">
        <v>1580</v>
      </c>
      <c r="F195" s="9" t="s">
        <v>6171</v>
      </c>
      <c r="G195" s="9">
        <v>3</v>
      </c>
      <c r="H195" s="9" t="str">
        <f>_xlfn.XLOOKUP(E195,customers!$A$2:$A$1001,customers!$B$2:$B$1001,,0)</f>
        <v>Kimberli Mustchin</v>
      </c>
      <c r="I195" s="9" t="str">
        <f>IF(_xlfn.XLOOKUP(E195,customers!$A$2:$A$1001,customers!$C$2:$C$1001,,0)=0,"Not Available",(_xlfn.XLOOKUP(E195,customers!$A$2:$A$1001,customers!$C$2:$C$1001,,0)))</f>
        <v>Not Available</v>
      </c>
      <c r="J195" s="9" t="str">
        <f>_xlfn.XLOOKUP(E195,customers!$A$1:$A$1001,customers!$G$1:$G$1001,,0)</f>
        <v>United States</v>
      </c>
      <c r="K195" s="9" t="str">
        <f>_xlfn.XLOOKUP($E195,customers!$A$2:$A$1001,customers!$F$2:$F$1001,,0)</f>
        <v>Mesa</v>
      </c>
      <c r="L195" s="9" t="s">
        <v>6198</v>
      </c>
      <c r="M195" s="9" t="s">
        <v>6200</v>
      </c>
      <c r="N195" s="10">
        <f>INDEX(products!$A$1:$G$49,MATCH('orders '!$F195,products!$A$1:$A$49,0),MATCH('orders '!N$1,products!$A$1:$G$1,0))</f>
        <v>1</v>
      </c>
      <c r="O195" s="26">
        <f>INDEX(products!$A$1:$G$49,MATCH('orders '!$F195,products!$A$1:$A$49,0),MATCH('orders '!O$1,products!$A$1:$G$1,0))</f>
        <v>14.85</v>
      </c>
      <c r="P195" s="26">
        <f t="shared" ref="P195:P258" si="11">O195*G195</f>
        <v>44.55</v>
      </c>
      <c r="Q195" s="11">
        <f>_xlfn.XLOOKUP($F195,products!$A$2:$A$49,products!$G$2:$G$49,,0)</f>
        <v>1.6335</v>
      </c>
      <c r="R195" s="6" t="str">
        <f>IF(_xlfn.XLOOKUP(E195,customers!A195:A1194,customers!I195:I1194,0)=0,"Not Available",(_xlfn.XLOOKUP(E195,customers!A195:A1194,customers!I195:I1194,0)))</f>
        <v>No</v>
      </c>
    </row>
    <row r="196" spans="1:18" x14ac:dyDescent="0.25">
      <c r="A196" s="6" t="s">
        <v>1584</v>
      </c>
      <c r="B196" s="23">
        <v>44398</v>
      </c>
      <c r="C196" s="6" t="str">
        <f t="shared" si="9"/>
        <v>Wednesday</v>
      </c>
      <c r="D196" s="6" t="str">
        <f t="shared" si="10"/>
        <v>July</v>
      </c>
      <c r="E196" s="6" t="s">
        <v>1585</v>
      </c>
      <c r="F196" s="6" t="s">
        <v>6144</v>
      </c>
      <c r="G196" s="6">
        <v>5</v>
      </c>
      <c r="H196" s="6" t="str">
        <f>_xlfn.XLOOKUP(E196,customers!$A$2:$A$1001,customers!$B$2:$B$1001,,0)</f>
        <v>Emlynne Laird</v>
      </c>
      <c r="I196" s="6" t="str">
        <f>IF(_xlfn.XLOOKUP(E196,customers!$A$2:$A$1001,customers!$C$2:$C$1001,,0)=0,"Not Available",(_xlfn.XLOOKUP(E196,customers!$A$2:$A$1001,customers!$C$2:$C$1001,,0)))</f>
        <v>elaird5e@bing.com</v>
      </c>
      <c r="J196" s="6" t="str">
        <f>_xlfn.XLOOKUP(E196,customers!$A$1:$A$1001,customers!$G$1:$G$1001,,0)</f>
        <v>United States</v>
      </c>
      <c r="K196" s="6" t="str">
        <f>_xlfn.XLOOKUP($E196,customers!$A$2:$A$1001,customers!$F$2:$F$1001,,0)</f>
        <v>Warren</v>
      </c>
      <c r="L196" s="6" t="s">
        <v>6198</v>
      </c>
      <c r="M196" s="6" t="s">
        <v>6202</v>
      </c>
      <c r="N196" s="7">
        <f>INDEX(products!$A$1:$G$49,MATCH('orders '!$F196,products!$A$1:$A$49,0),MATCH('orders '!N$1,products!$A$1:$G$1,0))</f>
        <v>0.5</v>
      </c>
      <c r="O196" s="24">
        <f>INDEX(products!$A$1:$G$49,MATCH('orders '!$F196,products!$A$1:$A$49,0),MATCH('orders '!O$1,products!$A$1:$G$1,0))</f>
        <v>7.29</v>
      </c>
      <c r="P196" s="24">
        <f t="shared" si="11"/>
        <v>36.450000000000003</v>
      </c>
      <c r="Q196" s="8">
        <f>_xlfn.XLOOKUP($F196,products!$A$2:$A$49,products!$G$2:$G$49,,0)</f>
        <v>0.80190000000000006</v>
      </c>
      <c r="R196" s="6" t="str">
        <f>IF(_xlfn.XLOOKUP(E196,customers!A196:A1195,customers!I196:I1195,0)=0,"Not Available",(_xlfn.XLOOKUP(E196,customers!A196:A1195,customers!I196:I1195,0)))</f>
        <v>No</v>
      </c>
    </row>
    <row r="197" spans="1:18" x14ac:dyDescent="0.25">
      <c r="A197" s="9" t="s">
        <v>1590</v>
      </c>
      <c r="B197" s="25">
        <v>43683</v>
      </c>
      <c r="C197" s="9" t="str">
        <f t="shared" si="9"/>
        <v>Tuesday</v>
      </c>
      <c r="D197" s="9" t="str">
        <f t="shared" si="10"/>
        <v>August</v>
      </c>
      <c r="E197" s="9" t="s">
        <v>1591</v>
      </c>
      <c r="F197" s="9" t="s">
        <v>6140</v>
      </c>
      <c r="G197" s="9">
        <v>3</v>
      </c>
      <c r="H197" s="9" t="str">
        <f>_xlfn.XLOOKUP(E197,customers!$A$2:$A$1001,customers!$B$2:$B$1001,,0)</f>
        <v>Marlena Howsden</v>
      </c>
      <c r="I197" s="9" t="str">
        <f>IF(_xlfn.XLOOKUP(E197,customers!$A$2:$A$1001,customers!$C$2:$C$1001,,0)=0,"Not Available",(_xlfn.XLOOKUP(E197,customers!$A$2:$A$1001,customers!$C$2:$C$1001,,0)))</f>
        <v>mhowsden5f@infoseek.co.jp</v>
      </c>
      <c r="J197" s="9" t="str">
        <f>_xlfn.XLOOKUP(E197,customers!$A$1:$A$1001,customers!$G$1:$G$1001,,0)</f>
        <v>United States</v>
      </c>
      <c r="K197" s="9" t="str">
        <f>_xlfn.XLOOKUP($E197,customers!$A$2:$A$1001,customers!$F$2:$F$1001,,0)</f>
        <v>Memphis</v>
      </c>
      <c r="L197" s="9" t="s">
        <v>6199</v>
      </c>
      <c r="M197" s="9" t="s">
        <v>6200</v>
      </c>
      <c r="N197" s="10">
        <f>INDEX(products!$A$1:$G$49,MATCH('orders '!$F197,products!$A$1:$A$49,0),MATCH('orders '!N$1,products!$A$1:$G$1,0))</f>
        <v>1</v>
      </c>
      <c r="O197" s="26">
        <f>INDEX(products!$A$1:$G$49,MATCH('orders '!$F197,products!$A$1:$A$49,0),MATCH('orders '!O$1,products!$A$1:$G$1,0))</f>
        <v>12.95</v>
      </c>
      <c r="P197" s="26">
        <f t="shared" si="11"/>
        <v>38.849999999999994</v>
      </c>
      <c r="Q197" s="11">
        <f>_xlfn.XLOOKUP($F197,products!$A$2:$A$49,products!$G$2:$G$49,,0)</f>
        <v>1.1655</v>
      </c>
      <c r="R197" s="6" t="str">
        <f>IF(_xlfn.XLOOKUP(E197,customers!A197:A1196,customers!I197:I1196,0)=0,"Not Available",(_xlfn.XLOOKUP(E197,customers!A197:A1196,customers!I197:I1196,0)))</f>
        <v>No</v>
      </c>
    </row>
    <row r="198" spans="1:18" x14ac:dyDescent="0.25">
      <c r="A198" s="6" t="s">
        <v>1596</v>
      </c>
      <c r="B198" s="23">
        <v>44339</v>
      </c>
      <c r="C198" s="6" t="str">
        <f t="shared" si="9"/>
        <v>Sunday</v>
      </c>
      <c r="D198" s="6" t="str">
        <f t="shared" si="10"/>
        <v>May</v>
      </c>
      <c r="E198" s="6" t="s">
        <v>1597</v>
      </c>
      <c r="F198" s="6" t="s">
        <v>6176</v>
      </c>
      <c r="G198" s="6">
        <v>6</v>
      </c>
      <c r="H198" s="6" t="str">
        <f>_xlfn.XLOOKUP(E198,customers!$A$2:$A$1001,customers!$B$2:$B$1001,,0)</f>
        <v>Nealson Cuttler</v>
      </c>
      <c r="I198" s="6" t="str">
        <f>IF(_xlfn.XLOOKUP(E198,customers!$A$2:$A$1001,customers!$C$2:$C$1001,,0)=0,"Not Available",(_xlfn.XLOOKUP(E198,customers!$A$2:$A$1001,customers!$C$2:$C$1001,,0)))</f>
        <v>ncuttler5g@parallels.com</v>
      </c>
      <c r="J198" s="6" t="str">
        <f>_xlfn.XLOOKUP(E198,customers!$A$1:$A$1001,customers!$G$1:$G$1001,,0)</f>
        <v>United States</v>
      </c>
      <c r="K198" s="6" t="str">
        <f>_xlfn.XLOOKUP($E198,customers!$A$2:$A$1001,customers!$F$2:$F$1001,,0)</f>
        <v>Washington</v>
      </c>
      <c r="L198" s="6" t="s">
        <v>6198</v>
      </c>
      <c r="M198" s="6" t="s">
        <v>6200</v>
      </c>
      <c r="N198" s="7">
        <f>INDEX(products!$A$1:$G$49,MATCH('orders '!$F198,products!$A$1:$A$49,0),MATCH('orders '!N$1,products!$A$1:$G$1,0))</f>
        <v>0.5</v>
      </c>
      <c r="O198" s="24">
        <f>INDEX(products!$A$1:$G$49,MATCH('orders '!$F198,products!$A$1:$A$49,0),MATCH('orders '!O$1,products!$A$1:$G$1,0))</f>
        <v>8.91</v>
      </c>
      <c r="P198" s="24">
        <f t="shared" si="11"/>
        <v>53.46</v>
      </c>
      <c r="Q198" s="8">
        <f>_xlfn.XLOOKUP($F198,products!$A$2:$A$49,products!$G$2:$G$49,,0)</f>
        <v>0.98009999999999997</v>
      </c>
      <c r="R198" s="6" t="str">
        <f>IF(_xlfn.XLOOKUP(E198,customers!A198:A1197,customers!I198:I1197,0)=0,"Not Available",(_xlfn.XLOOKUP(E198,customers!A198:A1197,customers!I198:I1197,0)))</f>
        <v>No</v>
      </c>
    </row>
    <row r="199" spans="1:18" x14ac:dyDescent="0.25">
      <c r="A199" s="9" t="s">
        <v>1596</v>
      </c>
      <c r="B199" s="25">
        <v>44339</v>
      </c>
      <c r="C199" s="9" t="str">
        <f t="shared" si="9"/>
        <v>Sunday</v>
      </c>
      <c r="D199" s="9" t="str">
        <f t="shared" si="10"/>
        <v>May</v>
      </c>
      <c r="E199" s="9" t="s">
        <v>1597</v>
      </c>
      <c r="F199" s="9" t="s">
        <v>6165</v>
      </c>
      <c r="G199" s="9">
        <v>2</v>
      </c>
      <c r="H199" s="9" t="str">
        <f>_xlfn.XLOOKUP(E199,customers!$A$2:$A$1001,customers!$B$2:$B$1001,,0)</f>
        <v>Nealson Cuttler</v>
      </c>
      <c r="I199" s="9" t="str">
        <f>IF(_xlfn.XLOOKUP(E199,customers!$A$2:$A$1001,customers!$C$2:$C$1001,,0)=0,"Not Available",(_xlfn.XLOOKUP(E199,customers!$A$2:$A$1001,customers!$C$2:$C$1001,,0)))</f>
        <v>ncuttler5g@parallels.com</v>
      </c>
      <c r="J199" s="9" t="str">
        <f>_xlfn.XLOOKUP(E199,customers!$A$1:$A$1001,customers!$G$1:$G$1001,,0)</f>
        <v>United States</v>
      </c>
      <c r="K199" s="9" t="str">
        <f>_xlfn.XLOOKUP($E199,customers!$A$2:$A$1001,customers!$F$2:$F$1001,,0)</f>
        <v>Washington</v>
      </c>
      <c r="L199" s="9" t="s">
        <v>6201</v>
      </c>
      <c r="M199" s="9" t="s">
        <v>6202</v>
      </c>
      <c r="N199" s="10">
        <f>INDEX(products!$A$1:$G$49,MATCH('orders '!$F199,products!$A$1:$A$49,0),MATCH('orders '!N$1,products!$A$1:$G$1,0))</f>
        <v>2.5</v>
      </c>
      <c r="O199" s="26">
        <f>INDEX(products!$A$1:$G$49,MATCH('orders '!$F199,products!$A$1:$A$49,0),MATCH('orders '!O$1,products!$A$1:$G$1,0))</f>
        <v>29.784999999999997</v>
      </c>
      <c r="P199" s="26">
        <f t="shared" si="11"/>
        <v>59.569999999999993</v>
      </c>
      <c r="Q199" s="11">
        <f>_xlfn.XLOOKUP($F199,products!$A$2:$A$49,products!$G$2:$G$49,,0)</f>
        <v>3.8720499999999998</v>
      </c>
      <c r="R199" s="6" t="str">
        <f>IF(_xlfn.XLOOKUP(E199,customers!A199:A1198,customers!I199:I1198,0)=0,"Not Available",(_xlfn.XLOOKUP(E199,customers!A199:A1198,customers!I199:I1198,0)))</f>
        <v>Not Available</v>
      </c>
    </row>
    <row r="200" spans="1:18" x14ac:dyDescent="0.25">
      <c r="A200" s="6" t="s">
        <v>1596</v>
      </c>
      <c r="B200" s="23">
        <v>44339</v>
      </c>
      <c r="C200" s="6" t="str">
        <f t="shared" si="9"/>
        <v>Sunday</v>
      </c>
      <c r="D200" s="6" t="str">
        <f t="shared" si="10"/>
        <v>May</v>
      </c>
      <c r="E200" s="6" t="s">
        <v>1597</v>
      </c>
      <c r="F200" s="6" t="s">
        <v>6165</v>
      </c>
      <c r="G200" s="6">
        <v>3</v>
      </c>
      <c r="H200" s="6" t="str">
        <f>_xlfn.XLOOKUP(E200,customers!$A$2:$A$1001,customers!$B$2:$B$1001,,0)</f>
        <v>Nealson Cuttler</v>
      </c>
      <c r="I200" s="6" t="str">
        <f>IF(_xlfn.XLOOKUP(E200,customers!$A$2:$A$1001,customers!$C$2:$C$1001,,0)=0,"Not Available",(_xlfn.XLOOKUP(E200,customers!$A$2:$A$1001,customers!$C$2:$C$1001,,0)))</f>
        <v>ncuttler5g@parallels.com</v>
      </c>
      <c r="J200" s="6" t="str">
        <f>_xlfn.XLOOKUP(E200,customers!$A$1:$A$1001,customers!$G$1:$G$1001,,0)</f>
        <v>United States</v>
      </c>
      <c r="K200" s="6" t="str">
        <f>_xlfn.XLOOKUP($E200,customers!$A$2:$A$1001,customers!$F$2:$F$1001,,0)</f>
        <v>Washington</v>
      </c>
      <c r="L200" s="6" t="s">
        <v>6201</v>
      </c>
      <c r="M200" s="6" t="s">
        <v>6202</v>
      </c>
      <c r="N200" s="7">
        <f>INDEX(products!$A$1:$G$49,MATCH('orders '!$F200,products!$A$1:$A$49,0),MATCH('orders '!N$1,products!$A$1:$G$1,0))</f>
        <v>2.5</v>
      </c>
      <c r="O200" s="24">
        <f>INDEX(products!$A$1:$G$49,MATCH('orders '!$F200,products!$A$1:$A$49,0),MATCH('orders '!O$1,products!$A$1:$G$1,0))</f>
        <v>29.784999999999997</v>
      </c>
      <c r="P200" s="24">
        <f t="shared" si="11"/>
        <v>89.35499999999999</v>
      </c>
      <c r="Q200" s="8">
        <f>_xlfn.XLOOKUP($F200,products!$A$2:$A$49,products!$G$2:$G$49,,0)</f>
        <v>3.8720499999999998</v>
      </c>
      <c r="R200" s="6" t="str">
        <f>IF(_xlfn.XLOOKUP(E200,customers!A200:A1199,customers!I200:I1199,0)=0,"Not Available",(_xlfn.XLOOKUP(E200,customers!A200:A1199,customers!I200:I1199,0)))</f>
        <v>Not Available</v>
      </c>
    </row>
    <row r="201" spans="1:18" x14ac:dyDescent="0.25">
      <c r="A201" s="9" t="s">
        <v>1596</v>
      </c>
      <c r="B201" s="25">
        <v>44339</v>
      </c>
      <c r="C201" s="9" t="str">
        <f t="shared" si="9"/>
        <v>Sunday</v>
      </c>
      <c r="D201" s="9" t="str">
        <f t="shared" si="10"/>
        <v>May</v>
      </c>
      <c r="E201" s="9" t="s">
        <v>1597</v>
      </c>
      <c r="F201" s="9" t="s">
        <v>6161</v>
      </c>
      <c r="G201" s="9">
        <v>4</v>
      </c>
      <c r="H201" s="9" t="str">
        <f>_xlfn.XLOOKUP(E201,customers!$A$2:$A$1001,customers!$B$2:$B$1001,,0)</f>
        <v>Nealson Cuttler</v>
      </c>
      <c r="I201" s="9" t="str">
        <f>IF(_xlfn.XLOOKUP(E201,customers!$A$2:$A$1001,customers!$C$2:$C$1001,,0)=0,"Not Available",(_xlfn.XLOOKUP(E201,customers!$A$2:$A$1001,customers!$C$2:$C$1001,,0)))</f>
        <v>ncuttler5g@parallels.com</v>
      </c>
      <c r="J201" s="9" t="str">
        <f>_xlfn.XLOOKUP(E201,customers!$A$1:$A$1001,customers!$G$1:$G$1001,,0)</f>
        <v>United States</v>
      </c>
      <c r="K201" s="9" t="str">
        <f>_xlfn.XLOOKUP($E201,customers!$A$2:$A$1001,customers!$F$2:$F$1001,,0)</f>
        <v>Washington</v>
      </c>
      <c r="L201" s="9" t="s">
        <v>6201</v>
      </c>
      <c r="M201" s="9" t="s">
        <v>6200</v>
      </c>
      <c r="N201" s="10">
        <f>INDEX(products!$A$1:$G$49,MATCH('orders '!$F201,products!$A$1:$A$49,0),MATCH('orders '!N$1,products!$A$1:$G$1,0))</f>
        <v>0.5</v>
      </c>
      <c r="O201" s="26">
        <f>INDEX(products!$A$1:$G$49,MATCH('orders '!$F201,products!$A$1:$A$49,0),MATCH('orders '!O$1,products!$A$1:$G$1,0))</f>
        <v>9.51</v>
      </c>
      <c r="P201" s="26">
        <f t="shared" si="11"/>
        <v>38.04</v>
      </c>
      <c r="Q201" s="11">
        <f>_xlfn.XLOOKUP($F201,products!$A$2:$A$49,products!$G$2:$G$49,,0)</f>
        <v>1.2363</v>
      </c>
      <c r="R201" s="6" t="str">
        <f>IF(_xlfn.XLOOKUP(E201,customers!A201:A1200,customers!I201:I1200,0)=0,"Not Available",(_xlfn.XLOOKUP(E201,customers!A201:A1200,customers!I201:I1200,0)))</f>
        <v>Not Available</v>
      </c>
    </row>
    <row r="202" spans="1:18" x14ac:dyDescent="0.25">
      <c r="A202" s="6" t="s">
        <v>1596</v>
      </c>
      <c r="B202" s="23">
        <v>44339</v>
      </c>
      <c r="C202" s="6" t="str">
        <f t="shared" si="9"/>
        <v>Sunday</v>
      </c>
      <c r="D202" s="6" t="str">
        <f t="shared" si="10"/>
        <v>May</v>
      </c>
      <c r="E202" s="6" t="s">
        <v>1597</v>
      </c>
      <c r="F202" s="6" t="s">
        <v>6141</v>
      </c>
      <c r="G202" s="6">
        <v>3</v>
      </c>
      <c r="H202" s="6" t="str">
        <f>_xlfn.XLOOKUP(E202,customers!$A$2:$A$1001,customers!$B$2:$B$1001,,0)</f>
        <v>Nealson Cuttler</v>
      </c>
      <c r="I202" s="6" t="str">
        <f>IF(_xlfn.XLOOKUP(E202,customers!$A$2:$A$1001,customers!$C$2:$C$1001,,0)=0,"Not Available",(_xlfn.XLOOKUP(E202,customers!$A$2:$A$1001,customers!$C$2:$C$1001,,0)))</f>
        <v>ncuttler5g@parallels.com</v>
      </c>
      <c r="J202" s="6" t="str">
        <f>_xlfn.XLOOKUP(E202,customers!$A$1:$A$1001,customers!$G$1:$G$1001,,0)</f>
        <v>United States</v>
      </c>
      <c r="K202" s="6" t="str">
        <f>_xlfn.XLOOKUP($E202,customers!$A$2:$A$1001,customers!$F$2:$F$1001,,0)</f>
        <v>Washington</v>
      </c>
      <c r="L202" s="6" t="s">
        <v>6198</v>
      </c>
      <c r="M202" s="6" t="s">
        <v>6197</v>
      </c>
      <c r="N202" s="7">
        <f>INDEX(products!$A$1:$G$49,MATCH('orders '!$F202,products!$A$1:$A$49,0),MATCH('orders '!N$1,products!$A$1:$G$1,0))</f>
        <v>1</v>
      </c>
      <c r="O202" s="24">
        <f>INDEX(products!$A$1:$G$49,MATCH('orders '!$F202,products!$A$1:$A$49,0),MATCH('orders '!O$1,products!$A$1:$G$1,0))</f>
        <v>13.75</v>
      </c>
      <c r="P202" s="24">
        <f t="shared" si="11"/>
        <v>41.25</v>
      </c>
      <c r="Q202" s="8">
        <f>_xlfn.XLOOKUP($F202,products!$A$2:$A$49,products!$G$2:$G$49,,0)</f>
        <v>1.5125</v>
      </c>
      <c r="R202" s="6" t="str">
        <f>IF(_xlfn.XLOOKUP(E202,customers!A202:A1201,customers!I202:I1201,0)=0,"Not Available",(_xlfn.XLOOKUP(E202,customers!A202:A1201,customers!I202:I1201,0)))</f>
        <v>Not Available</v>
      </c>
    </row>
    <row r="203" spans="1:18" x14ac:dyDescent="0.25">
      <c r="A203" s="9" t="s">
        <v>1621</v>
      </c>
      <c r="B203" s="25">
        <v>44294</v>
      </c>
      <c r="C203" s="9" t="str">
        <f t="shared" si="9"/>
        <v>Thursday</v>
      </c>
      <c r="D203" s="9" t="str">
        <f t="shared" si="10"/>
        <v>April</v>
      </c>
      <c r="E203" s="9" t="s">
        <v>1622</v>
      </c>
      <c r="F203" s="9" t="s">
        <v>6161</v>
      </c>
      <c r="G203" s="9">
        <v>6</v>
      </c>
      <c r="H203" s="9" t="str">
        <f>_xlfn.XLOOKUP(E203,customers!$A$2:$A$1001,customers!$B$2:$B$1001,,0)</f>
        <v>Adriana Lazarus</v>
      </c>
      <c r="I203" s="9" t="str">
        <f>IF(_xlfn.XLOOKUP(E203,customers!$A$2:$A$1001,customers!$C$2:$C$1001,,0)=0,"Not Available",(_xlfn.XLOOKUP(E203,customers!$A$2:$A$1001,customers!$C$2:$C$1001,,0)))</f>
        <v>Not Available</v>
      </c>
      <c r="J203" s="9" t="str">
        <f>_xlfn.XLOOKUP(E203,customers!$A$1:$A$1001,customers!$G$1:$G$1001,,0)</f>
        <v>United States</v>
      </c>
      <c r="K203" s="9" t="str">
        <f>_xlfn.XLOOKUP($E203,customers!$A$2:$A$1001,customers!$F$2:$F$1001,,0)</f>
        <v>Ogden</v>
      </c>
      <c r="L203" s="9" t="s">
        <v>6201</v>
      </c>
      <c r="M203" s="9" t="s">
        <v>6200</v>
      </c>
      <c r="N203" s="10">
        <f>INDEX(products!$A$1:$G$49,MATCH('orders '!$F203,products!$A$1:$A$49,0),MATCH('orders '!N$1,products!$A$1:$G$1,0))</f>
        <v>0.5</v>
      </c>
      <c r="O203" s="26">
        <f>INDEX(products!$A$1:$G$49,MATCH('orders '!$F203,products!$A$1:$A$49,0),MATCH('orders '!O$1,products!$A$1:$G$1,0))</f>
        <v>9.51</v>
      </c>
      <c r="P203" s="26">
        <f t="shared" si="11"/>
        <v>57.06</v>
      </c>
      <c r="Q203" s="11">
        <f>_xlfn.XLOOKUP($F203,products!$A$2:$A$49,products!$G$2:$G$49,,0)</f>
        <v>1.2363</v>
      </c>
      <c r="R203" s="6" t="str">
        <f>IF(_xlfn.XLOOKUP(E203,customers!A203:A1202,customers!I203:I1202,0)=0,"Not Available",(_xlfn.XLOOKUP(E203,customers!A203:A1202,customers!I203:I1202,0)))</f>
        <v>No</v>
      </c>
    </row>
    <row r="204" spans="1:18" x14ac:dyDescent="0.25">
      <c r="A204" s="6" t="s">
        <v>1626</v>
      </c>
      <c r="B204" s="23">
        <v>44486</v>
      </c>
      <c r="C204" s="6" t="str">
        <f t="shared" si="9"/>
        <v>Sunday</v>
      </c>
      <c r="D204" s="6" t="str">
        <f t="shared" si="10"/>
        <v>October</v>
      </c>
      <c r="E204" s="6" t="s">
        <v>1627</v>
      </c>
      <c r="F204" s="6" t="s">
        <v>6165</v>
      </c>
      <c r="G204" s="6">
        <v>6</v>
      </c>
      <c r="H204" s="6" t="str">
        <f>_xlfn.XLOOKUP(E204,customers!$A$2:$A$1001,customers!$B$2:$B$1001,,0)</f>
        <v>Tallie felip</v>
      </c>
      <c r="I204" s="6" t="str">
        <f>IF(_xlfn.XLOOKUP(E204,customers!$A$2:$A$1001,customers!$C$2:$C$1001,,0)=0,"Not Available",(_xlfn.XLOOKUP(E204,customers!$A$2:$A$1001,customers!$C$2:$C$1001,,0)))</f>
        <v>tfelip5m@typepad.com</v>
      </c>
      <c r="J204" s="6" t="str">
        <f>_xlfn.XLOOKUP(E204,customers!$A$1:$A$1001,customers!$G$1:$G$1001,,0)</f>
        <v>United States</v>
      </c>
      <c r="K204" s="6" t="str">
        <f>_xlfn.XLOOKUP($E204,customers!$A$2:$A$1001,customers!$F$2:$F$1001,,0)</f>
        <v>Albany</v>
      </c>
      <c r="L204" s="6" t="s">
        <v>6201</v>
      </c>
      <c r="M204" s="6" t="s">
        <v>6202</v>
      </c>
      <c r="N204" s="7">
        <f>INDEX(products!$A$1:$G$49,MATCH('orders '!$F204,products!$A$1:$A$49,0),MATCH('orders '!N$1,products!$A$1:$G$1,0))</f>
        <v>2.5</v>
      </c>
      <c r="O204" s="24">
        <f>INDEX(products!$A$1:$G$49,MATCH('orders '!$F204,products!$A$1:$A$49,0),MATCH('orders '!O$1,products!$A$1:$G$1,0))</f>
        <v>29.784999999999997</v>
      </c>
      <c r="P204" s="24">
        <f t="shared" si="11"/>
        <v>178.70999999999998</v>
      </c>
      <c r="Q204" s="8">
        <f>_xlfn.XLOOKUP($F204,products!$A$2:$A$49,products!$G$2:$G$49,,0)</f>
        <v>3.8720499999999998</v>
      </c>
      <c r="R204" s="6" t="str">
        <f>IF(_xlfn.XLOOKUP(E204,customers!A204:A1203,customers!I204:I1203,0)=0,"Not Available",(_xlfn.XLOOKUP(E204,customers!A204:A1203,customers!I204:I1203,0)))</f>
        <v>Yes</v>
      </c>
    </row>
    <row r="205" spans="1:18" x14ac:dyDescent="0.25">
      <c r="A205" s="9" t="s">
        <v>1632</v>
      </c>
      <c r="B205" s="25">
        <v>44608</v>
      </c>
      <c r="C205" s="9" t="str">
        <f t="shared" si="9"/>
        <v>Wednesday</v>
      </c>
      <c r="D205" s="9" t="str">
        <f t="shared" si="10"/>
        <v>February</v>
      </c>
      <c r="E205" s="9" t="s">
        <v>1633</v>
      </c>
      <c r="F205" s="9" t="s">
        <v>6145</v>
      </c>
      <c r="G205" s="9">
        <v>1</v>
      </c>
      <c r="H205" s="9" t="str">
        <f>_xlfn.XLOOKUP(E205,customers!$A$2:$A$1001,customers!$B$2:$B$1001,,0)</f>
        <v>Vanna Le - Count</v>
      </c>
      <c r="I205" s="9" t="str">
        <f>IF(_xlfn.XLOOKUP(E205,customers!$A$2:$A$1001,customers!$C$2:$C$1001,,0)=0,"Not Available",(_xlfn.XLOOKUP(E205,customers!$A$2:$A$1001,customers!$C$2:$C$1001,,0)))</f>
        <v>vle5n@disqus.com</v>
      </c>
      <c r="J205" s="9" t="str">
        <f>_xlfn.XLOOKUP(E205,customers!$A$1:$A$1001,customers!$G$1:$G$1001,,0)</f>
        <v>United States</v>
      </c>
      <c r="K205" s="9" t="str">
        <f>_xlfn.XLOOKUP($E205,customers!$A$2:$A$1001,customers!$F$2:$F$1001,,0)</f>
        <v>Spartanburg</v>
      </c>
      <c r="L205" s="9" t="s">
        <v>6201</v>
      </c>
      <c r="M205" s="9" t="s">
        <v>6200</v>
      </c>
      <c r="N205" s="10">
        <f>INDEX(products!$A$1:$G$49,MATCH('orders '!$F205,products!$A$1:$A$49,0),MATCH('orders '!N$1,products!$A$1:$G$1,0))</f>
        <v>0.2</v>
      </c>
      <c r="O205" s="26">
        <f>INDEX(products!$A$1:$G$49,MATCH('orders '!$F205,products!$A$1:$A$49,0),MATCH('orders '!O$1,products!$A$1:$G$1,0))</f>
        <v>4.7549999999999999</v>
      </c>
      <c r="P205" s="26">
        <f t="shared" si="11"/>
        <v>4.7549999999999999</v>
      </c>
      <c r="Q205" s="11">
        <f>_xlfn.XLOOKUP($F205,products!$A$2:$A$49,products!$G$2:$G$49,,0)</f>
        <v>0.61814999999999998</v>
      </c>
      <c r="R205" s="6" t="str">
        <f>IF(_xlfn.XLOOKUP(E205,customers!A205:A1204,customers!I205:I1204,0)=0,"Not Available",(_xlfn.XLOOKUP(E205,customers!A205:A1204,customers!I205:I1204,0)))</f>
        <v>No</v>
      </c>
    </row>
    <row r="206" spans="1:18" x14ac:dyDescent="0.25">
      <c r="A206" s="6" t="s">
        <v>1638</v>
      </c>
      <c r="B206" s="23">
        <v>44027</v>
      </c>
      <c r="C206" s="6" t="str">
        <f t="shared" si="9"/>
        <v>Wednesday</v>
      </c>
      <c r="D206" s="6" t="str">
        <f t="shared" si="10"/>
        <v>July</v>
      </c>
      <c r="E206" s="6" t="s">
        <v>1639</v>
      </c>
      <c r="F206" s="6" t="s">
        <v>6141</v>
      </c>
      <c r="G206" s="6">
        <v>6</v>
      </c>
      <c r="H206" s="6" t="str">
        <f>_xlfn.XLOOKUP(E206,customers!$A$2:$A$1001,customers!$B$2:$B$1001,,0)</f>
        <v>Sarette Ducarel</v>
      </c>
      <c r="I206" s="6" t="str">
        <f>IF(_xlfn.XLOOKUP(E206,customers!$A$2:$A$1001,customers!$C$2:$C$1001,,0)=0,"Not Available",(_xlfn.XLOOKUP(E206,customers!$A$2:$A$1001,customers!$C$2:$C$1001,,0)))</f>
        <v>Not Available</v>
      </c>
      <c r="J206" s="6" t="str">
        <f>_xlfn.XLOOKUP(E206,customers!$A$1:$A$1001,customers!$G$1:$G$1001,,0)</f>
        <v>United States</v>
      </c>
      <c r="K206" s="6" t="str">
        <f>_xlfn.XLOOKUP($E206,customers!$A$2:$A$1001,customers!$F$2:$F$1001,,0)</f>
        <v>Staten Island</v>
      </c>
      <c r="L206" s="6" t="s">
        <v>6198</v>
      </c>
      <c r="M206" s="6" t="s">
        <v>6197</v>
      </c>
      <c r="N206" s="7">
        <f>INDEX(products!$A$1:$G$49,MATCH('orders '!$F206,products!$A$1:$A$49,0),MATCH('orders '!N$1,products!$A$1:$G$1,0))</f>
        <v>1</v>
      </c>
      <c r="O206" s="24">
        <f>INDEX(products!$A$1:$G$49,MATCH('orders '!$F206,products!$A$1:$A$49,0),MATCH('orders '!O$1,products!$A$1:$G$1,0))</f>
        <v>13.75</v>
      </c>
      <c r="P206" s="24">
        <f t="shared" si="11"/>
        <v>82.5</v>
      </c>
      <c r="Q206" s="8">
        <f>_xlfn.XLOOKUP($F206,products!$A$2:$A$49,products!$G$2:$G$49,,0)</f>
        <v>1.5125</v>
      </c>
      <c r="R206" s="6" t="str">
        <f>IF(_xlfn.XLOOKUP(E206,customers!A206:A1205,customers!I206:I1205,0)=0,"Not Available",(_xlfn.XLOOKUP(E206,customers!A206:A1205,customers!I206:I1205,0)))</f>
        <v>No</v>
      </c>
    </row>
    <row r="207" spans="1:18" x14ac:dyDescent="0.25">
      <c r="A207" s="9" t="s">
        <v>1643</v>
      </c>
      <c r="B207" s="25">
        <v>43883</v>
      </c>
      <c r="C207" s="9" t="str">
        <f t="shared" si="9"/>
        <v>Saturday</v>
      </c>
      <c r="D207" s="9" t="str">
        <f t="shared" si="10"/>
        <v>February</v>
      </c>
      <c r="E207" s="9" t="s">
        <v>1644</v>
      </c>
      <c r="F207" s="9" t="s">
        <v>6163</v>
      </c>
      <c r="G207" s="9">
        <v>3</v>
      </c>
      <c r="H207" s="9" t="str">
        <f>_xlfn.XLOOKUP(E207,customers!$A$2:$A$1001,customers!$B$2:$B$1001,,0)</f>
        <v>Kendra Glison</v>
      </c>
      <c r="I207" s="9" t="str">
        <f>IF(_xlfn.XLOOKUP(E207,customers!$A$2:$A$1001,customers!$C$2:$C$1001,,0)=0,"Not Available",(_xlfn.XLOOKUP(E207,customers!$A$2:$A$1001,customers!$C$2:$C$1001,,0)))</f>
        <v>Not Available</v>
      </c>
      <c r="J207" s="9" t="str">
        <f>_xlfn.XLOOKUP(E207,customers!$A$1:$A$1001,customers!$G$1:$G$1001,,0)</f>
        <v>United States</v>
      </c>
      <c r="K207" s="9" t="str">
        <f>_xlfn.XLOOKUP($E207,customers!$A$2:$A$1001,customers!$F$2:$F$1001,,0)</f>
        <v>Washington</v>
      </c>
      <c r="L207" s="9" t="s">
        <v>6196</v>
      </c>
      <c r="M207" s="9" t="s">
        <v>6202</v>
      </c>
      <c r="N207" s="10">
        <f>INDEX(products!$A$1:$G$49,MATCH('orders '!$F207,products!$A$1:$A$49,0),MATCH('orders '!N$1,products!$A$1:$G$1,0))</f>
        <v>0.2</v>
      </c>
      <c r="O207" s="26">
        <f>INDEX(products!$A$1:$G$49,MATCH('orders '!$F207,products!$A$1:$A$49,0),MATCH('orders '!O$1,products!$A$1:$G$1,0))</f>
        <v>2.6849999999999996</v>
      </c>
      <c r="P207" s="26">
        <f t="shared" si="11"/>
        <v>8.0549999999999997</v>
      </c>
      <c r="Q207" s="11">
        <f>_xlfn.XLOOKUP($F207,products!$A$2:$A$49,products!$G$2:$G$49,,0)</f>
        <v>0.16109999999999997</v>
      </c>
      <c r="R207" s="6" t="str">
        <f>IF(_xlfn.XLOOKUP(E207,customers!A207:A1206,customers!I207:I1206,0)=0,"Not Available",(_xlfn.XLOOKUP(E207,customers!A207:A1206,customers!I207:I1206,0)))</f>
        <v>Yes</v>
      </c>
    </row>
    <row r="208" spans="1:18" x14ac:dyDescent="0.25">
      <c r="A208" s="6" t="s">
        <v>1648</v>
      </c>
      <c r="B208" s="23">
        <v>44211</v>
      </c>
      <c r="C208" s="6" t="str">
        <f t="shared" si="9"/>
        <v>Friday</v>
      </c>
      <c r="D208" s="6" t="str">
        <f t="shared" si="10"/>
        <v>January</v>
      </c>
      <c r="E208" s="6" t="s">
        <v>1649</v>
      </c>
      <c r="F208" s="6" t="s">
        <v>6155</v>
      </c>
      <c r="G208" s="6">
        <v>2</v>
      </c>
      <c r="H208" s="6" t="str">
        <f>_xlfn.XLOOKUP(E208,customers!$A$2:$A$1001,customers!$B$2:$B$1001,,0)</f>
        <v>Nertie Poolman</v>
      </c>
      <c r="I208" s="6" t="str">
        <f>IF(_xlfn.XLOOKUP(E208,customers!$A$2:$A$1001,customers!$C$2:$C$1001,,0)=0,"Not Available",(_xlfn.XLOOKUP(E208,customers!$A$2:$A$1001,customers!$C$2:$C$1001,,0)))</f>
        <v>npoolman5q@howstuffworks.com</v>
      </c>
      <c r="J208" s="6" t="str">
        <f>_xlfn.XLOOKUP(E208,customers!$A$1:$A$1001,customers!$G$1:$G$1001,,0)</f>
        <v>United States</v>
      </c>
      <c r="K208" s="6" t="str">
        <f>_xlfn.XLOOKUP($E208,customers!$A$2:$A$1001,customers!$F$2:$F$1001,,0)</f>
        <v>Charlotte</v>
      </c>
      <c r="L208" s="6" t="s">
        <v>6199</v>
      </c>
      <c r="M208" s="6" t="s">
        <v>6197</v>
      </c>
      <c r="N208" s="7">
        <f>INDEX(products!$A$1:$G$49,MATCH('orders '!$F208,products!$A$1:$A$49,0),MATCH('orders '!N$1,products!$A$1:$G$1,0))</f>
        <v>1</v>
      </c>
      <c r="O208" s="24">
        <f>INDEX(products!$A$1:$G$49,MATCH('orders '!$F208,products!$A$1:$A$49,0),MATCH('orders '!O$1,products!$A$1:$G$1,0))</f>
        <v>11.25</v>
      </c>
      <c r="P208" s="24">
        <f t="shared" si="11"/>
        <v>22.5</v>
      </c>
      <c r="Q208" s="8">
        <f>_xlfn.XLOOKUP($F208,products!$A$2:$A$49,products!$G$2:$G$49,,0)</f>
        <v>1.0125</v>
      </c>
      <c r="R208" s="6" t="str">
        <f>IF(_xlfn.XLOOKUP(E208,customers!A208:A1207,customers!I208:I1207,0)=0,"Not Available",(_xlfn.XLOOKUP(E208,customers!A208:A1207,customers!I208:I1207,0)))</f>
        <v>No</v>
      </c>
    </row>
    <row r="209" spans="1:18" x14ac:dyDescent="0.25">
      <c r="A209" s="9" t="s">
        <v>1653</v>
      </c>
      <c r="B209" s="25">
        <v>44207</v>
      </c>
      <c r="C209" s="9" t="str">
        <f t="shared" si="9"/>
        <v>Monday</v>
      </c>
      <c r="D209" s="9" t="str">
        <f t="shared" si="10"/>
        <v>January</v>
      </c>
      <c r="E209" s="9" t="s">
        <v>1654</v>
      </c>
      <c r="F209" s="9" t="s">
        <v>6157</v>
      </c>
      <c r="G209" s="9">
        <v>6</v>
      </c>
      <c r="H209" s="9" t="str">
        <f>_xlfn.XLOOKUP(E209,customers!$A$2:$A$1001,customers!$B$2:$B$1001,,0)</f>
        <v>Orbadiah Duny</v>
      </c>
      <c r="I209" s="9" t="str">
        <f>IF(_xlfn.XLOOKUP(E209,customers!$A$2:$A$1001,customers!$C$2:$C$1001,,0)=0,"Not Available",(_xlfn.XLOOKUP(E209,customers!$A$2:$A$1001,customers!$C$2:$C$1001,,0)))</f>
        <v>oduny5r@constantcontact.com</v>
      </c>
      <c r="J209" s="9" t="str">
        <f>_xlfn.XLOOKUP(E209,customers!$A$1:$A$1001,customers!$G$1:$G$1001,,0)</f>
        <v>United States</v>
      </c>
      <c r="K209" s="9" t="str">
        <f>_xlfn.XLOOKUP($E209,customers!$A$2:$A$1001,customers!$F$2:$F$1001,,0)</f>
        <v>Lubbock</v>
      </c>
      <c r="L209" s="9" t="s">
        <v>6199</v>
      </c>
      <c r="M209" s="9" t="s">
        <v>6197</v>
      </c>
      <c r="N209" s="10">
        <f>INDEX(products!$A$1:$G$49,MATCH('orders '!$F209,products!$A$1:$A$49,0),MATCH('orders '!N$1,products!$A$1:$G$1,0))</f>
        <v>0.5</v>
      </c>
      <c r="O209" s="26">
        <f>INDEX(products!$A$1:$G$49,MATCH('orders '!$F209,products!$A$1:$A$49,0),MATCH('orders '!O$1,products!$A$1:$G$1,0))</f>
        <v>6.75</v>
      </c>
      <c r="P209" s="26">
        <f t="shared" si="11"/>
        <v>40.5</v>
      </c>
      <c r="Q209" s="11">
        <f>_xlfn.XLOOKUP($F209,products!$A$2:$A$49,products!$G$2:$G$49,,0)</f>
        <v>0.60749999999999993</v>
      </c>
      <c r="R209" s="6" t="str">
        <f>IF(_xlfn.XLOOKUP(E209,customers!A209:A1208,customers!I209:I1208,0)=0,"Not Available",(_xlfn.XLOOKUP(E209,customers!A209:A1208,customers!I209:I1208,0)))</f>
        <v>Yes</v>
      </c>
    </row>
    <row r="210" spans="1:18" x14ac:dyDescent="0.25">
      <c r="A210" s="6" t="s">
        <v>1659</v>
      </c>
      <c r="B210" s="23">
        <v>44659</v>
      </c>
      <c r="C210" s="6" t="str">
        <f t="shared" si="9"/>
        <v>Friday</v>
      </c>
      <c r="D210" s="6" t="str">
        <f t="shared" si="10"/>
        <v>April</v>
      </c>
      <c r="E210" s="6" t="s">
        <v>1660</v>
      </c>
      <c r="F210" s="6" t="s">
        <v>6144</v>
      </c>
      <c r="G210" s="6">
        <v>4</v>
      </c>
      <c r="H210" s="6" t="str">
        <f>_xlfn.XLOOKUP(E210,customers!$A$2:$A$1001,customers!$B$2:$B$1001,,0)</f>
        <v>Constance Halfhide</v>
      </c>
      <c r="I210" s="6" t="str">
        <f>IF(_xlfn.XLOOKUP(E210,customers!$A$2:$A$1001,customers!$C$2:$C$1001,,0)=0,"Not Available",(_xlfn.XLOOKUP(E210,customers!$A$2:$A$1001,customers!$C$2:$C$1001,,0)))</f>
        <v>chalfhide5s@google.ru</v>
      </c>
      <c r="J210" s="6" t="str">
        <f>_xlfn.XLOOKUP(E210,customers!$A$1:$A$1001,customers!$G$1:$G$1001,,0)</f>
        <v>Ireland</v>
      </c>
      <c r="K210" s="6" t="str">
        <f>_xlfn.XLOOKUP($E210,customers!$A$2:$A$1001,customers!$F$2:$F$1001,,0)</f>
        <v>Fermoy</v>
      </c>
      <c r="L210" s="6" t="s">
        <v>6198</v>
      </c>
      <c r="M210" s="6" t="s">
        <v>6202</v>
      </c>
      <c r="N210" s="7">
        <f>INDEX(products!$A$1:$G$49,MATCH('orders '!$F210,products!$A$1:$A$49,0),MATCH('orders '!N$1,products!$A$1:$G$1,0))</f>
        <v>0.5</v>
      </c>
      <c r="O210" s="24">
        <f>INDEX(products!$A$1:$G$49,MATCH('orders '!$F210,products!$A$1:$A$49,0),MATCH('orders '!O$1,products!$A$1:$G$1,0))</f>
        <v>7.29</v>
      </c>
      <c r="P210" s="24">
        <f t="shared" si="11"/>
        <v>29.16</v>
      </c>
      <c r="Q210" s="8">
        <f>_xlfn.XLOOKUP($F210,products!$A$2:$A$49,products!$G$2:$G$49,,0)</f>
        <v>0.80190000000000006</v>
      </c>
      <c r="R210" s="6" t="str">
        <f>IF(_xlfn.XLOOKUP(E210,customers!A210:A1209,customers!I210:I1209,0)=0,"Not Available",(_xlfn.XLOOKUP(E210,customers!A210:A1209,customers!I210:I1209,0)))</f>
        <v>Yes</v>
      </c>
    </row>
    <row r="211" spans="1:18" x14ac:dyDescent="0.25">
      <c r="A211" s="9" t="s">
        <v>1665</v>
      </c>
      <c r="B211" s="25">
        <v>44105</v>
      </c>
      <c r="C211" s="9" t="str">
        <f t="shared" si="9"/>
        <v>Thursday</v>
      </c>
      <c r="D211" s="9" t="str">
        <f t="shared" si="10"/>
        <v>October</v>
      </c>
      <c r="E211" s="9" t="s">
        <v>1666</v>
      </c>
      <c r="F211" s="9" t="s">
        <v>6157</v>
      </c>
      <c r="G211" s="9">
        <v>1</v>
      </c>
      <c r="H211" s="9" t="str">
        <f>_xlfn.XLOOKUP(E211,customers!$A$2:$A$1001,customers!$B$2:$B$1001,,0)</f>
        <v>Fransisco Malecky</v>
      </c>
      <c r="I211" s="9" t="str">
        <f>IF(_xlfn.XLOOKUP(E211,customers!$A$2:$A$1001,customers!$C$2:$C$1001,,0)=0,"Not Available",(_xlfn.XLOOKUP(E211,customers!$A$2:$A$1001,customers!$C$2:$C$1001,,0)))</f>
        <v>fmalecky5t@list-manage.com</v>
      </c>
      <c r="J211" s="9" t="str">
        <f>_xlfn.XLOOKUP(E211,customers!$A$1:$A$1001,customers!$G$1:$G$1001,,0)</f>
        <v>United Kingdom</v>
      </c>
      <c r="K211" s="9" t="str">
        <f>_xlfn.XLOOKUP($E211,customers!$A$2:$A$1001,customers!$F$2:$F$1001,,0)</f>
        <v>Whitwell</v>
      </c>
      <c r="L211" s="9" t="s">
        <v>6199</v>
      </c>
      <c r="M211" s="9" t="s">
        <v>6197</v>
      </c>
      <c r="N211" s="10">
        <f>INDEX(products!$A$1:$G$49,MATCH('orders '!$F211,products!$A$1:$A$49,0),MATCH('orders '!N$1,products!$A$1:$G$1,0))</f>
        <v>0.5</v>
      </c>
      <c r="O211" s="26">
        <f>INDEX(products!$A$1:$G$49,MATCH('orders '!$F211,products!$A$1:$A$49,0),MATCH('orders '!O$1,products!$A$1:$G$1,0))</f>
        <v>6.75</v>
      </c>
      <c r="P211" s="26">
        <f t="shared" si="11"/>
        <v>6.75</v>
      </c>
      <c r="Q211" s="11">
        <f>_xlfn.XLOOKUP($F211,products!$A$2:$A$49,products!$G$2:$G$49,,0)</f>
        <v>0.60749999999999993</v>
      </c>
      <c r="R211" s="6" t="str">
        <f>IF(_xlfn.XLOOKUP(E211,customers!A211:A1210,customers!I211:I1210,0)=0,"Not Available",(_xlfn.XLOOKUP(E211,customers!A211:A1210,customers!I211:I1210,0)))</f>
        <v>No</v>
      </c>
    </row>
    <row r="212" spans="1:18" x14ac:dyDescent="0.25">
      <c r="A212" s="6" t="s">
        <v>1671</v>
      </c>
      <c r="B212" s="23">
        <v>43766</v>
      </c>
      <c r="C212" s="6" t="str">
        <f t="shared" si="9"/>
        <v>Monday</v>
      </c>
      <c r="D212" s="6" t="str">
        <f t="shared" si="10"/>
        <v>October</v>
      </c>
      <c r="E212" s="6" t="s">
        <v>1672</v>
      </c>
      <c r="F212" s="6" t="s">
        <v>6143</v>
      </c>
      <c r="G212" s="6">
        <v>4</v>
      </c>
      <c r="H212" s="6" t="str">
        <f>_xlfn.XLOOKUP(E212,customers!$A$2:$A$1001,customers!$B$2:$B$1001,,0)</f>
        <v>Anselma Attwater</v>
      </c>
      <c r="I212" s="6" t="str">
        <f>IF(_xlfn.XLOOKUP(E212,customers!$A$2:$A$1001,customers!$C$2:$C$1001,,0)=0,"Not Available",(_xlfn.XLOOKUP(E212,customers!$A$2:$A$1001,customers!$C$2:$C$1001,,0)))</f>
        <v>aattwater5u@wikia.com</v>
      </c>
      <c r="J212" s="6" t="str">
        <f>_xlfn.XLOOKUP(E212,customers!$A$1:$A$1001,customers!$G$1:$G$1001,,0)</f>
        <v>United States</v>
      </c>
      <c r="K212" s="6" t="str">
        <f>_xlfn.XLOOKUP($E212,customers!$A$2:$A$1001,customers!$F$2:$F$1001,,0)</f>
        <v>Charlottesville</v>
      </c>
      <c r="L212" s="6" t="s">
        <v>6201</v>
      </c>
      <c r="M212" s="6" t="s">
        <v>6202</v>
      </c>
      <c r="N212" s="7">
        <f>INDEX(products!$A$1:$G$49,MATCH('orders '!$F212,products!$A$1:$A$49,0),MATCH('orders '!N$1,products!$A$1:$G$1,0))</f>
        <v>1</v>
      </c>
      <c r="O212" s="24">
        <f>INDEX(products!$A$1:$G$49,MATCH('orders '!$F212,products!$A$1:$A$49,0),MATCH('orders '!O$1,products!$A$1:$G$1,0))</f>
        <v>12.95</v>
      </c>
      <c r="P212" s="24">
        <f t="shared" si="11"/>
        <v>51.8</v>
      </c>
      <c r="Q212" s="8">
        <f>_xlfn.XLOOKUP($F212,products!$A$2:$A$49,products!$G$2:$G$49,,0)</f>
        <v>1.6835</v>
      </c>
      <c r="R212" s="6" t="str">
        <f>IF(_xlfn.XLOOKUP(E212,customers!A212:A1211,customers!I212:I1211,0)=0,"Not Available",(_xlfn.XLOOKUP(E212,customers!A212:A1211,customers!I212:I1211,0)))</f>
        <v>Yes</v>
      </c>
    </row>
    <row r="213" spans="1:18" x14ac:dyDescent="0.25">
      <c r="A213" s="9" t="s">
        <v>1677</v>
      </c>
      <c r="B213" s="25">
        <v>44283</v>
      </c>
      <c r="C213" s="9" t="str">
        <f t="shared" si="9"/>
        <v>Sunday</v>
      </c>
      <c r="D213" s="9" t="str">
        <f t="shared" si="10"/>
        <v>March</v>
      </c>
      <c r="E213" s="9" t="s">
        <v>1678</v>
      </c>
      <c r="F213" s="9" t="s">
        <v>6176</v>
      </c>
      <c r="G213" s="9">
        <v>6</v>
      </c>
      <c r="H213" s="9" t="str">
        <f>_xlfn.XLOOKUP(E213,customers!$A$2:$A$1001,customers!$B$2:$B$1001,,0)</f>
        <v>Minette Whellans</v>
      </c>
      <c r="I213" s="9" t="str">
        <f>IF(_xlfn.XLOOKUP(E213,customers!$A$2:$A$1001,customers!$C$2:$C$1001,,0)=0,"Not Available",(_xlfn.XLOOKUP(E213,customers!$A$2:$A$1001,customers!$C$2:$C$1001,,0)))</f>
        <v>mwhellans5v@mapquest.com</v>
      </c>
      <c r="J213" s="9" t="str">
        <f>_xlfn.XLOOKUP(E213,customers!$A$1:$A$1001,customers!$G$1:$G$1001,,0)</f>
        <v>United States</v>
      </c>
      <c r="K213" s="9" t="str">
        <f>_xlfn.XLOOKUP($E213,customers!$A$2:$A$1001,customers!$F$2:$F$1001,,0)</f>
        <v>New York City</v>
      </c>
      <c r="L213" s="9" t="s">
        <v>6198</v>
      </c>
      <c r="M213" s="9" t="s">
        <v>6200</v>
      </c>
      <c r="N213" s="10">
        <f>INDEX(products!$A$1:$G$49,MATCH('orders '!$F213,products!$A$1:$A$49,0),MATCH('orders '!N$1,products!$A$1:$G$1,0))</f>
        <v>0.5</v>
      </c>
      <c r="O213" s="26">
        <f>INDEX(products!$A$1:$G$49,MATCH('orders '!$F213,products!$A$1:$A$49,0),MATCH('orders '!O$1,products!$A$1:$G$1,0))</f>
        <v>8.91</v>
      </c>
      <c r="P213" s="26">
        <f t="shared" si="11"/>
        <v>53.46</v>
      </c>
      <c r="Q213" s="11">
        <f>_xlfn.XLOOKUP($F213,products!$A$2:$A$49,products!$G$2:$G$49,,0)</f>
        <v>0.98009999999999997</v>
      </c>
      <c r="R213" s="6" t="str">
        <f>IF(_xlfn.XLOOKUP(E213,customers!A213:A1212,customers!I213:I1212,0)=0,"Not Available",(_xlfn.XLOOKUP(E213,customers!A213:A1212,customers!I213:I1212,0)))</f>
        <v>No</v>
      </c>
    </row>
    <row r="214" spans="1:18" x14ac:dyDescent="0.25">
      <c r="A214" s="6" t="s">
        <v>1682</v>
      </c>
      <c r="B214" s="23">
        <v>43921</v>
      </c>
      <c r="C214" s="6" t="str">
        <f t="shared" si="9"/>
        <v>Tuesday</v>
      </c>
      <c r="D214" s="6" t="str">
        <f t="shared" si="10"/>
        <v>March</v>
      </c>
      <c r="E214" s="6" t="s">
        <v>1683</v>
      </c>
      <c r="F214" s="6" t="s">
        <v>6153</v>
      </c>
      <c r="G214" s="6">
        <v>4</v>
      </c>
      <c r="H214" s="6" t="str">
        <f>_xlfn.XLOOKUP(E214,customers!$A$2:$A$1001,customers!$B$2:$B$1001,,0)</f>
        <v>Dael Camilletti</v>
      </c>
      <c r="I214" s="6" t="str">
        <f>IF(_xlfn.XLOOKUP(E214,customers!$A$2:$A$1001,customers!$C$2:$C$1001,,0)=0,"Not Available",(_xlfn.XLOOKUP(E214,customers!$A$2:$A$1001,customers!$C$2:$C$1001,,0)))</f>
        <v>dcamilletti5w@businesswire.com</v>
      </c>
      <c r="J214" s="6" t="str">
        <f>_xlfn.XLOOKUP(E214,customers!$A$1:$A$1001,customers!$G$1:$G$1001,,0)</f>
        <v>United States</v>
      </c>
      <c r="K214" s="6" t="str">
        <f>_xlfn.XLOOKUP($E214,customers!$A$2:$A$1001,customers!$F$2:$F$1001,,0)</f>
        <v>Roanoke</v>
      </c>
      <c r="L214" s="6" t="s">
        <v>6198</v>
      </c>
      <c r="M214" s="6" t="s">
        <v>6202</v>
      </c>
      <c r="N214" s="7">
        <f>INDEX(products!$A$1:$G$49,MATCH('orders '!$F214,products!$A$1:$A$49,0),MATCH('orders '!N$1,products!$A$1:$G$1,0))</f>
        <v>0.2</v>
      </c>
      <c r="O214" s="24">
        <f>INDEX(products!$A$1:$G$49,MATCH('orders '!$F214,products!$A$1:$A$49,0),MATCH('orders '!O$1,products!$A$1:$G$1,0))</f>
        <v>3.645</v>
      </c>
      <c r="P214" s="24">
        <f t="shared" si="11"/>
        <v>14.58</v>
      </c>
      <c r="Q214" s="8">
        <f>_xlfn.XLOOKUP($F214,products!$A$2:$A$49,products!$G$2:$G$49,,0)</f>
        <v>0.40095000000000003</v>
      </c>
      <c r="R214" s="6" t="str">
        <f>IF(_xlfn.XLOOKUP(E214,customers!A214:A1213,customers!I214:I1213,0)=0,"Not Available",(_xlfn.XLOOKUP(E214,customers!A214:A1213,customers!I214:I1213,0)))</f>
        <v>Yes</v>
      </c>
    </row>
    <row r="215" spans="1:18" x14ac:dyDescent="0.25">
      <c r="A215" s="9" t="s">
        <v>1688</v>
      </c>
      <c r="B215" s="25">
        <v>44646</v>
      </c>
      <c r="C215" s="9" t="str">
        <f t="shared" si="9"/>
        <v>Saturday</v>
      </c>
      <c r="D215" s="9" t="str">
        <f t="shared" si="10"/>
        <v>March</v>
      </c>
      <c r="E215" s="9" t="s">
        <v>1689</v>
      </c>
      <c r="F215" s="9" t="s">
        <v>6149</v>
      </c>
      <c r="G215" s="9">
        <v>1</v>
      </c>
      <c r="H215" s="9" t="str">
        <f>_xlfn.XLOOKUP(E215,customers!$A$2:$A$1001,customers!$B$2:$B$1001,,0)</f>
        <v>Emiline Galgey</v>
      </c>
      <c r="I215" s="9" t="str">
        <f>IF(_xlfn.XLOOKUP(E215,customers!$A$2:$A$1001,customers!$C$2:$C$1001,,0)=0,"Not Available",(_xlfn.XLOOKUP(E215,customers!$A$2:$A$1001,customers!$C$2:$C$1001,,0)))</f>
        <v>egalgey5x@wufoo.com</v>
      </c>
      <c r="J215" s="9" t="str">
        <f>_xlfn.XLOOKUP(E215,customers!$A$1:$A$1001,customers!$G$1:$G$1001,,0)</f>
        <v>United States</v>
      </c>
      <c r="K215" s="9" t="str">
        <f>_xlfn.XLOOKUP($E215,customers!$A$2:$A$1001,customers!$F$2:$F$1001,,0)</f>
        <v>New York City</v>
      </c>
      <c r="L215" s="9" t="s">
        <v>6196</v>
      </c>
      <c r="M215" s="9" t="s">
        <v>6202</v>
      </c>
      <c r="N215" s="10">
        <f>INDEX(products!$A$1:$G$49,MATCH('orders '!$F215,products!$A$1:$A$49,0),MATCH('orders '!N$1,products!$A$1:$G$1,0))</f>
        <v>2.5</v>
      </c>
      <c r="O215" s="26">
        <f>INDEX(products!$A$1:$G$49,MATCH('orders '!$F215,products!$A$1:$A$49,0),MATCH('orders '!O$1,products!$A$1:$G$1,0))</f>
        <v>20.584999999999997</v>
      </c>
      <c r="P215" s="26">
        <f t="shared" si="11"/>
        <v>20.584999999999997</v>
      </c>
      <c r="Q215" s="11">
        <f>_xlfn.XLOOKUP($F215,products!$A$2:$A$49,products!$G$2:$G$49,,0)</f>
        <v>1.2350999999999999</v>
      </c>
      <c r="R215" s="6" t="str">
        <f>IF(_xlfn.XLOOKUP(E215,customers!A215:A1214,customers!I215:I1214,0)=0,"Not Available",(_xlfn.XLOOKUP(E215,customers!A215:A1214,customers!I215:I1214,0)))</f>
        <v>No</v>
      </c>
    </row>
    <row r="216" spans="1:18" x14ac:dyDescent="0.25">
      <c r="A216" s="6" t="s">
        <v>1694</v>
      </c>
      <c r="B216" s="23">
        <v>43775</v>
      </c>
      <c r="C216" s="6" t="str">
        <f t="shared" si="9"/>
        <v>Wednesday</v>
      </c>
      <c r="D216" s="6" t="str">
        <f t="shared" si="10"/>
        <v>November</v>
      </c>
      <c r="E216" s="6" t="s">
        <v>1695</v>
      </c>
      <c r="F216" s="6" t="s">
        <v>6170</v>
      </c>
      <c r="G216" s="6">
        <v>2</v>
      </c>
      <c r="H216" s="6" t="str">
        <f>_xlfn.XLOOKUP(E216,customers!$A$2:$A$1001,customers!$B$2:$B$1001,,0)</f>
        <v>Murdock Hame</v>
      </c>
      <c r="I216" s="6" t="str">
        <f>IF(_xlfn.XLOOKUP(E216,customers!$A$2:$A$1001,customers!$C$2:$C$1001,,0)=0,"Not Available",(_xlfn.XLOOKUP(E216,customers!$A$2:$A$1001,customers!$C$2:$C$1001,,0)))</f>
        <v>mhame5y@newsvine.com</v>
      </c>
      <c r="J216" s="6" t="str">
        <f>_xlfn.XLOOKUP(E216,customers!$A$1:$A$1001,customers!$G$1:$G$1001,,0)</f>
        <v>Ireland</v>
      </c>
      <c r="K216" s="6" t="str">
        <f>_xlfn.XLOOKUP($E216,customers!$A$2:$A$1001,customers!$F$2:$F$1001,,0)</f>
        <v>Balally</v>
      </c>
      <c r="L216" s="6" t="s">
        <v>6201</v>
      </c>
      <c r="M216" s="6" t="s">
        <v>6200</v>
      </c>
      <c r="N216" s="7">
        <f>INDEX(products!$A$1:$G$49,MATCH('orders '!$F216,products!$A$1:$A$49,0),MATCH('orders '!N$1,products!$A$1:$G$1,0))</f>
        <v>1</v>
      </c>
      <c r="O216" s="24">
        <f>INDEX(products!$A$1:$G$49,MATCH('orders '!$F216,products!$A$1:$A$49,0),MATCH('orders '!O$1,products!$A$1:$G$1,0))</f>
        <v>15.85</v>
      </c>
      <c r="P216" s="24">
        <f t="shared" si="11"/>
        <v>31.7</v>
      </c>
      <c r="Q216" s="8">
        <f>_xlfn.XLOOKUP($F216,products!$A$2:$A$49,products!$G$2:$G$49,,0)</f>
        <v>2.0605000000000002</v>
      </c>
      <c r="R216" s="6" t="str">
        <f>IF(_xlfn.XLOOKUP(E216,customers!A216:A1215,customers!I216:I1215,0)=0,"Not Available",(_xlfn.XLOOKUP(E216,customers!A216:A1215,customers!I216:I1215,0)))</f>
        <v>No</v>
      </c>
    </row>
    <row r="217" spans="1:18" x14ac:dyDescent="0.25">
      <c r="A217" s="9" t="s">
        <v>1701</v>
      </c>
      <c r="B217" s="25">
        <v>43829</v>
      </c>
      <c r="C217" s="9" t="str">
        <f t="shared" si="9"/>
        <v>Monday</v>
      </c>
      <c r="D217" s="9" t="str">
        <f t="shared" si="10"/>
        <v>December</v>
      </c>
      <c r="E217" s="9" t="s">
        <v>1702</v>
      </c>
      <c r="F217" s="9" t="s">
        <v>6150</v>
      </c>
      <c r="G217" s="9">
        <v>6</v>
      </c>
      <c r="H217" s="9" t="str">
        <f>_xlfn.XLOOKUP(E217,customers!$A$2:$A$1001,customers!$B$2:$B$1001,,0)</f>
        <v>Ilka Gurnee</v>
      </c>
      <c r="I217" s="9" t="str">
        <f>IF(_xlfn.XLOOKUP(E217,customers!$A$2:$A$1001,customers!$C$2:$C$1001,,0)=0,"Not Available",(_xlfn.XLOOKUP(E217,customers!$A$2:$A$1001,customers!$C$2:$C$1001,,0)))</f>
        <v>igurnee5z@usnews.com</v>
      </c>
      <c r="J217" s="9" t="str">
        <f>_xlfn.XLOOKUP(E217,customers!$A$1:$A$1001,customers!$G$1:$G$1001,,0)</f>
        <v>United States</v>
      </c>
      <c r="K217" s="9" t="str">
        <f>_xlfn.XLOOKUP($E217,customers!$A$2:$A$1001,customers!$F$2:$F$1001,,0)</f>
        <v>Salt Lake City</v>
      </c>
      <c r="L217" s="9" t="s">
        <v>6201</v>
      </c>
      <c r="M217" s="9" t="s">
        <v>6202</v>
      </c>
      <c r="N217" s="10">
        <f>INDEX(products!$A$1:$G$49,MATCH('orders '!$F217,products!$A$1:$A$49,0),MATCH('orders '!N$1,products!$A$1:$G$1,0))</f>
        <v>0.2</v>
      </c>
      <c r="O217" s="26">
        <f>INDEX(products!$A$1:$G$49,MATCH('orders '!$F217,products!$A$1:$A$49,0),MATCH('orders '!O$1,products!$A$1:$G$1,0))</f>
        <v>3.8849999999999998</v>
      </c>
      <c r="P217" s="26">
        <f t="shared" si="11"/>
        <v>23.31</v>
      </c>
      <c r="Q217" s="11">
        <f>_xlfn.XLOOKUP($F217,products!$A$2:$A$49,products!$G$2:$G$49,,0)</f>
        <v>0.50505</v>
      </c>
      <c r="R217" s="6" t="str">
        <f>IF(_xlfn.XLOOKUP(E217,customers!A217:A1216,customers!I217:I1216,0)=0,"Not Available",(_xlfn.XLOOKUP(E217,customers!A217:A1216,customers!I217:I1216,0)))</f>
        <v>No</v>
      </c>
    </row>
    <row r="218" spans="1:18" x14ac:dyDescent="0.25">
      <c r="A218" s="6" t="s">
        <v>1707</v>
      </c>
      <c r="B218" s="23">
        <v>44470</v>
      </c>
      <c r="C218" s="6" t="str">
        <f t="shared" si="9"/>
        <v>Friday</v>
      </c>
      <c r="D218" s="6" t="str">
        <f t="shared" si="10"/>
        <v>October</v>
      </c>
      <c r="E218" s="6" t="s">
        <v>1708</v>
      </c>
      <c r="F218" s="6" t="s">
        <v>6162</v>
      </c>
      <c r="G218" s="6">
        <v>4</v>
      </c>
      <c r="H218" s="6" t="str">
        <f>_xlfn.XLOOKUP(E218,customers!$A$2:$A$1001,customers!$B$2:$B$1001,,0)</f>
        <v>Alfy Snowding</v>
      </c>
      <c r="I218" s="6" t="str">
        <f>IF(_xlfn.XLOOKUP(E218,customers!$A$2:$A$1001,customers!$C$2:$C$1001,,0)=0,"Not Available",(_xlfn.XLOOKUP(E218,customers!$A$2:$A$1001,customers!$C$2:$C$1001,,0)))</f>
        <v>asnowding60@comsenz.com</v>
      </c>
      <c r="J218" s="6" t="str">
        <f>_xlfn.XLOOKUP(E218,customers!$A$1:$A$1001,customers!$G$1:$G$1001,,0)</f>
        <v>United States</v>
      </c>
      <c r="K218" s="6" t="str">
        <f>_xlfn.XLOOKUP($E218,customers!$A$2:$A$1001,customers!$F$2:$F$1001,,0)</f>
        <v>Toledo</v>
      </c>
      <c r="L218" s="6" t="s">
        <v>6201</v>
      </c>
      <c r="M218" s="6" t="s">
        <v>6197</v>
      </c>
      <c r="N218" s="7">
        <f>INDEX(products!$A$1:$G$49,MATCH('orders '!$F218,products!$A$1:$A$49,0),MATCH('orders '!N$1,products!$A$1:$G$1,0))</f>
        <v>1</v>
      </c>
      <c r="O218" s="24">
        <f>INDEX(products!$A$1:$G$49,MATCH('orders '!$F218,products!$A$1:$A$49,0),MATCH('orders '!O$1,products!$A$1:$G$1,0))</f>
        <v>14.55</v>
      </c>
      <c r="P218" s="24">
        <f t="shared" si="11"/>
        <v>58.2</v>
      </c>
      <c r="Q218" s="8">
        <f>_xlfn.XLOOKUP($F218,products!$A$2:$A$49,products!$G$2:$G$49,,0)</f>
        <v>1.8915000000000002</v>
      </c>
      <c r="R218" s="6" t="str">
        <f>IF(_xlfn.XLOOKUP(E218,customers!A218:A1217,customers!I218:I1217,0)=0,"Not Available",(_xlfn.XLOOKUP(E218,customers!A218:A1217,customers!I218:I1217,0)))</f>
        <v>Yes</v>
      </c>
    </row>
    <row r="219" spans="1:18" x14ac:dyDescent="0.25">
      <c r="A219" s="9" t="s">
        <v>1713</v>
      </c>
      <c r="B219" s="25">
        <v>44174</v>
      </c>
      <c r="C219" s="9" t="str">
        <f t="shared" si="9"/>
        <v>Wednesday</v>
      </c>
      <c r="D219" s="9" t="str">
        <f t="shared" si="10"/>
        <v>December</v>
      </c>
      <c r="E219" s="9" t="s">
        <v>1714</v>
      </c>
      <c r="F219" s="9" t="s">
        <v>6176</v>
      </c>
      <c r="G219" s="9">
        <v>4</v>
      </c>
      <c r="H219" s="9" t="str">
        <f>_xlfn.XLOOKUP(E219,customers!$A$2:$A$1001,customers!$B$2:$B$1001,,0)</f>
        <v>Godfry Poinsett</v>
      </c>
      <c r="I219" s="9" t="str">
        <f>IF(_xlfn.XLOOKUP(E219,customers!$A$2:$A$1001,customers!$C$2:$C$1001,,0)=0,"Not Available",(_xlfn.XLOOKUP(E219,customers!$A$2:$A$1001,customers!$C$2:$C$1001,,0)))</f>
        <v>gpoinsett61@berkeley.edu</v>
      </c>
      <c r="J219" s="9" t="str">
        <f>_xlfn.XLOOKUP(E219,customers!$A$1:$A$1001,customers!$G$1:$G$1001,,0)</f>
        <v>United States</v>
      </c>
      <c r="K219" s="9" t="str">
        <f>_xlfn.XLOOKUP($E219,customers!$A$2:$A$1001,customers!$F$2:$F$1001,,0)</f>
        <v>Pasadena</v>
      </c>
      <c r="L219" s="9" t="s">
        <v>6198</v>
      </c>
      <c r="M219" s="9" t="s">
        <v>6200</v>
      </c>
      <c r="N219" s="10">
        <f>INDEX(products!$A$1:$G$49,MATCH('orders '!$F219,products!$A$1:$A$49,0),MATCH('orders '!N$1,products!$A$1:$G$1,0))</f>
        <v>0.5</v>
      </c>
      <c r="O219" s="26">
        <f>INDEX(products!$A$1:$G$49,MATCH('orders '!$F219,products!$A$1:$A$49,0),MATCH('orders '!O$1,products!$A$1:$G$1,0))</f>
        <v>8.91</v>
      </c>
      <c r="P219" s="26">
        <f t="shared" si="11"/>
        <v>35.64</v>
      </c>
      <c r="Q219" s="11">
        <f>_xlfn.XLOOKUP($F219,products!$A$2:$A$49,products!$G$2:$G$49,,0)</f>
        <v>0.98009999999999997</v>
      </c>
      <c r="R219" s="6" t="str">
        <f>IF(_xlfn.XLOOKUP(E219,customers!A219:A1218,customers!I219:I1218,0)=0,"Not Available",(_xlfn.XLOOKUP(E219,customers!A219:A1218,customers!I219:I1218,0)))</f>
        <v>No</v>
      </c>
    </row>
    <row r="220" spans="1:18" x14ac:dyDescent="0.25">
      <c r="A220" s="6" t="s">
        <v>1719</v>
      </c>
      <c r="B220" s="23">
        <v>44317</v>
      </c>
      <c r="C220" s="6" t="str">
        <f t="shared" si="9"/>
        <v>Saturday</v>
      </c>
      <c r="D220" s="6" t="str">
        <f t="shared" si="10"/>
        <v>May</v>
      </c>
      <c r="E220" s="6" t="s">
        <v>1720</v>
      </c>
      <c r="F220" s="6" t="s">
        <v>6155</v>
      </c>
      <c r="G220" s="6">
        <v>5</v>
      </c>
      <c r="H220" s="6" t="str">
        <f>_xlfn.XLOOKUP(E220,customers!$A$2:$A$1001,customers!$B$2:$B$1001,,0)</f>
        <v>Rem Furman</v>
      </c>
      <c r="I220" s="6" t="str">
        <f>IF(_xlfn.XLOOKUP(E220,customers!$A$2:$A$1001,customers!$C$2:$C$1001,,0)=0,"Not Available",(_xlfn.XLOOKUP(E220,customers!$A$2:$A$1001,customers!$C$2:$C$1001,,0)))</f>
        <v>rfurman62@t.co</v>
      </c>
      <c r="J220" s="6" t="str">
        <f>_xlfn.XLOOKUP(E220,customers!$A$1:$A$1001,customers!$G$1:$G$1001,,0)</f>
        <v>Ireland</v>
      </c>
      <c r="K220" s="6" t="str">
        <f>_xlfn.XLOOKUP($E220,customers!$A$2:$A$1001,customers!$F$2:$F$1001,,0)</f>
        <v>Kinsale</v>
      </c>
      <c r="L220" s="6" t="s">
        <v>6199</v>
      </c>
      <c r="M220" s="6" t="s">
        <v>6197</v>
      </c>
      <c r="N220" s="7">
        <f>INDEX(products!$A$1:$G$49,MATCH('orders '!$F220,products!$A$1:$A$49,0),MATCH('orders '!N$1,products!$A$1:$G$1,0))</f>
        <v>1</v>
      </c>
      <c r="O220" s="24">
        <f>INDEX(products!$A$1:$G$49,MATCH('orders '!$F220,products!$A$1:$A$49,0),MATCH('orders '!O$1,products!$A$1:$G$1,0))</f>
        <v>11.25</v>
      </c>
      <c r="P220" s="24">
        <f t="shared" si="11"/>
        <v>56.25</v>
      </c>
      <c r="Q220" s="8">
        <f>_xlfn.XLOOKUP($F220,products!$A$2:$A$49,products!$G$2:$G$49,,0)</f>
        <v>1.0125</v>
      </c>
      <c r="R220" s="6" t="str">
        <f>IF(_xlfn.XLOOKUP(E220,customers!A220:A1219,customers!I220:I1219,0)=0,"Not Available",(_xlfn.XLOOKUP(E220,customers!A220:A1219,customers!I220:I1219,0)))</f>
        <v>Yes</v>
      </c>
    </row>
    <row r="221" spans="1:18" x14ac:dyDescent="0.25">
      <c r="A221" s="9" t="s">
        <v>1725</v>
      </c>
      <c r="B221" s="25">
        <v>44777</v>
      </c>
      <c r="C221" s="9" t="str">
        <f t="shared" si="9"/>
        <v>Thursday</v>
      </c>
      <c r="D221" s="9" t="str">
        <f t="shared" si="10"/>
        <v>August</v>
      </c>
      <c r="E221" s="9" t="s">
        <v>1726</v>
      </c>
      <c r="F221" s="9" t="s">
        <v>6178</v>
      </c>
      <c r="G221" s="9">
        <v>3</v>
      </c>
      <c r="H221" s="9" t="str">
        <f>_xlfn.XLOOKUP(E221,customers!$A$2:$A$1001,customers!$B$2:$B$1001,,0)</f>
        <v>Charis Crosier</v>
      </c>
      <c r="I221" s="9" t="str">
        <f>IF(_xlfn.XLOOKUP(E221,customers!$A$2:$A$1001,customers!$C$2:$C$1001,,0)=0,"Not Available",(_xlfn.XLOOKUP(E221,customers!$A$2:$A$1001,customers!$C$2:$C$1001,,0)))</f>
        <v>ccrosier63@xrea.com</v>
      </c>
      <c r="J221" s="9" t="str">
        <f>_xlfn.XLOOKUP(E221,customers!$A$1:$A$1001,customers!$G$1:$G$1001,,0)</f>
        <v>United States</v>
      </c>
      <c r="K221" s="9" t="str">
        <f>_xlfn.XLOOKUP($E221,customers!$A$2:$A$1001,customers!$F$2:$F$1001,,0)</f>
        <v>Lees Summit</v>
      </c>
      <c r="L221" s="9" t="s">
        <v>6196</v>
      </c>
      <c r="M221" s="9" t="s">
        <v>6200</v>
      </c>
      <c r="N221" s="10">
        <f>INDEX(products!$A$1:$G$49,MATCH('orders '!$F221,products!$A$1:$A$49,0),MATCH('orders '!N$1,products!$A$1:$G$1,0))</f>
        <v>0.2</v>
      </c>
      <c r="O221" s="26">
        <f>INDEX(products!$A$1:$G$49,MATCH('orders '!$F221,products!$A$1:$A$49,0),MATCH('orders '!O$1,products!$A$1:$G$1,0))</f>
        <v>3.5849999999999995</v>
      </c>
      <c r="P221" s="26">
        <f t="shared" si="11"/>
        <v>10.754999999999999</v>
      </c>
      <c r="Q221" s="11">
        <f>_xlfn.XLOOKUP($F221,products!$A$2:$A$49,products!$G$2:$G$49,,0)</f>
        <v>0.21509999999999996</v>
      </c>
      <c r="R221" s="6" t="str">
        <f>IF(_xlfn.XLOOKUP(E221,customers!A221:A1220,customers!I221:I1220,0)=0,"Not Available",(_xlfn.XLOOKUP(E221,customers!A221:A1220,customers!I221:I1220,0)))</f>
        <v>No</v>
      </c>
    </row>
    <row r="222" spans="1:18" x14ac:dyDescent="0.25">
      <c r="A222" s="6" t="s">
        <v>1725</v>
      </c>
      <c r="B222" s="23">
        <v>44777</v>
      </c>
      <c r="C222" s="6" t="str">
        <f t="shared" si="9"/>
        <v>Thursday</v>
      </c>
      <c r="D222" s="6" t="str">
        <f t="shared" si="10"/>
        <v>August</v>
      </c>
      <c r="E222" s="6" t="s">
        <v>1726</v>
      </c>
      <c r="F222" s="6" t="s">
        <v>6174</v>
      </c>
      <c r="G222" s="6">
        <v>5</v>
      </c>
      <c r="H222" s="6" t="str">
        <f>_xlfn.XLOOKUP(E222,customers!$A$2:$A$1001,customers!$B$2:$B$1001,,0)</f>
        <v>Charis Crosier</v>
      </c>
      <c r="I222" s="6" t="str">
        <f>IF(_xlfn.XLOOKUP(E222,customers!$A$2:$A$1001,customers!$C$2:$C$1001,,0)=0,"Not Available",(_xlfn.XLOOKUP(E222,customers!$A$2:$A$1001,customers!$C$2:$C$1001,,0)))</f>
        <v>ccrosier63@xrea.com</v>
      </c>
      <c r="J222" s="6" t="str">
        <f>_xlfn.XLOOKUP(E222,customers!$A$1:$A$1001,customers!$G$1:$G$1001,,0)</f>
        <v>United States</v>
      </c>
      <c r="K222" s="6" t="str">
        <f>_xlfn.XLOOKUP($E222,customers!$A$2:$A$1001,customers!$F$2:$F$1001,,0)</f>
        <v>Lees Summit</v>
      </c>
      <c r="L222" s="6" t="s">
        <v>6196</v>
      </c>
      <c r="M222" s="6" t="s">
        <v>6197</v>
      </c>
      <c r="N222" s="7">
        <f>INDEX(products!$A$1:$G$49,MATCH('orders '!$F222,products!$A$1:$A$49,0),MATCH('orders '!N$1,products!$A$1:$G$1,0))</f>
        <v>0.2</v>
      </c>
      <c r="O222" s="24">
        <f>INDEX(products!$A$1:$G$49,MATCH('orders '!$F222,products!$A$1:$A$49,0),MATCH('orders '!O$1,products!$A$1:$G$1,0))</f>
        <v>2.9849999999999999</v>
      </c>
      <c r="P222" s="24">
        <f t="shared" si="11"/>
        <v>14.924999999999999</v>
      </c>
      <c r="Q222" s="8">
        <f>_xlfn.XLOOKUP($F222,products!$A$2:$A$49,products!$G$2:$G$49,,0)</f>
        <v>0.17909999999999998</v>
      </c>
      <c r="R222" s="6" t="str">
        <f>IF(_xlfn.XLOOKUP(E222,customers!A222:A1221,customers!I222:I1221,0)=0,"Not Available",(_xlfn.XLOOKUP(E222,customers!A222:A1221,customers!I222:I1221,0)))</f>
        <v>Not Available</v>
      </c>
    </row>
    <row r="223" spans="1:18" x14ac:dyDescent="0.25">
      <c r="A223" s="9" t="s">
        <v>1736</v>
      </c>
      <c r="B223" s="25">
        <v>44513</v>
      </c>
      <c r="C223" s="9" t="str">
        <f t="shared" si="9"/>
        <v>Saturday</v>
      </c>
      <c r="D223" s="9" t="str">
        <f t="shared" si="10"/>
        <v>November</v>
      </c>
      <c r="E223" s="9" t="s">
        <v>1737</v>
      </c>
      <c r="F223" s="9" t="s">
        <v>6140</v>
      </c>
      <c r="G223" s="9">
        <v>6</v>
      </c>
      <c r="H223" s="9" t="str">
        <f>_xlfn.XLOOKUP(E223,customers!$A$2:$A$1001,customers!$B$2:$B$1001,,0)</f>
        <v>Lenka Rushmer</v>
      </c>
      <c r="I223" s="9" t="str">
        <f>IF(_xlfn.XLOOKUP(E223,customers!$A$2:$A$1001,customers!$C$2:$C$1001,,0)=0,"Not Available",(_xlfn.XLOOKUP(E223,customers!$A$2:$A$1001,customers!$C$2:$C$1001,,0)))</f>
        <v>lrushmer65@europa.eu</v>
      </c>
      <c r="J223" s="9" t="str">
        <f>_xlfn.XLOOKUP(E223,customers!$A$1:$A$1001,customers!$G$1:$G$1001,,0)</f>
        <v>United States</v>
      </c>
      <c r="K223" s="9" t="str">
        <f>_xlfn.XLOOKUP($E223,customers!$A$2:$A$1001,customers!$F$2:$F$1001,,0)</f>
        <v>Irvine</v>
      </c>
      <c r="L223" s="9" t="s">
        <v>6199</v>
      </c>
      <c r="M223" s="9" t="s">
        <v>6200</v>
      </c>
      <c r="N223" s="10">
        <f>INDEX(products!$A$1:$G$49,MATCH('orders '!$F223,products!$A$1:$A$49,0),MATCH('orders '!N$1,products!$A$1:$G$1,0))</f>
        <v>1</v>
      </c>
      <c r="O223" s="26">
        <f>INDEX(products!$A$1:$G$49,MATCH('orders '!$F223,products!$A$1:$A$49,0),MATCH('orders '!O$1,products!$A$1:$G$1,0))</f>
        <v>12.95</v>
      </c>
      <c r="P223" s="26">
        <f t="shared" si="11"/>
        <v>77.699999999999989</v>
      </c>
      <c r="Q223" s="11">
        <f>_xlfn.XLOOKUP($F223,products!$A$2:$A$49,products!$G$2:$G$49,,0)</f>
        <v>1.1655</v>
      </c>
      <c r="R223" s="6" t="str">
        <f>IF(_xlfn.XLOOKUP(E223,customers!A223:A1222,customers!I223:I1222,0)=0,"Not Available",(_xlfn.XLOOKUP(E223,customers!A223:A1222,customers!I223:I1222,0)))</f>
        <v>Yes</v>
      </c>
    </row>
    <row r="224" spans="1:18" x14ac:dyDescent="0.25">
      <c r="A224" s="6" t="s">
        <v>1742</v>
      </c>
      <c r="B224" s="23">
        <v>44090</v>
      </c>
      <c r="C224" s="6" t="str">
        <f t="shared" si="9"/>
        <v>Wednesday</v>
      </c>
      <c r="D224" s="6" t="str">
        <f t="shared" si="10"/>
        <v>September</v>
      </c>
      <c r="E224" s="6" t="s">
        <v>1743</v>
      </c>
      <c r="F224" s="6" t="s">
        <v>6169</v>
      </c>
      <c r="G224" s="6">
        <v>3</v>
      </c>
      <c r="H224" s="6" t="str">
        <f>_xlfn.XLOOKUP(E224,customers!$A$2:$A$1001,customers!$B$2:$B$1001,,0)</f>
        <v>Waneta Edinborough</v>
      </c>
      <c r="I224" s="6" t="str">
        <f>IF(_xlfn.XLOOKUP(E224,customers!$A$2:$A$1001,customers!$C$2:$C$1001,,0)=0,"Not Available",(_xlfn.XLOOKUP(E224,customers!$A$2:$A$1001,customers!$C$2:$C$1001,,0)))</f>
        <v>wedinborough66@github.io</v>
      </c>
      <c r="J224" s="6" t="str">
        <f>_xlfn.XLOOKUP(E224,customers!$A$1:$A$1001,customers!$G$1:$G$1001,,0)</f>
        <v>United States</v>
      </c>
      <c r="K224" s="6" t="str">
        <f>_xlfn.XLOOKUP($E224,customers!$A$2:$A$1001,customers!$F$2:$F$1001,,0)</f>
        <v>Hicksville</v>
      </c>
      <c r="L224" s="6" t="s">
        <v>6201</v>
      </c>
      <c r="M224" s="6" t="s">
        <v>6202</v>
      </c>
      <c r="N224" s="7">
        <f>INDEX(products!$A$1:$G$49,MATCH('orders '!$F224,products!$A$1:$A$49,0),MATCH('orders '!N$1,products!$A$1:$G$1,0))</f>
        <v>0.5</v>
      </c>
      <c r="O224" s="24">
        <f>INDEX(products!$A$1:$G$49,MATCH('orders '!$F224,products!$A$1:$A$49,0),MATCH('orders '!O$1,products!$A$1:$G$1,0))</f>
        <v>7.77</v>
      </c>
      <c r="P224" s="24">
        <f t="shared" si="11"/>
        <v>23.31</v>
      </c>
      <c r="Q224" s="8">
        <f>_xlfn.XLOOKUP($F224,products!$A$2:$A$49,products!$G$2:$G$49,,0)</f>
        <v>1.0101</v>
      </c>
      <c r="R224" s="6" t="str">
        <f>IF(_xlfn.XLOOKUP(E224,customers!A224:A1223,customers!I224:I1223,0)=0,"Not Available",(_xlfn.XLOOKUP(E224,customers!A224:A1223,customers!I224:I1223,0)))</f>
        <v>No</v>
      </c>
    </row>
    <row r="225" spans="1:18" x14ac:dyDescent="0.25">
      <c r="A225" s="9" t="s">
        <v>1748</v>
      </c>
      <c r="B225" s="25">
        <v>44109</v>
      </c>
      <c r="C225" s="9" t="str">
        <f t="shared" si="9"/>
        <v>Monday</v>
      </c>
      <c r="D225" s="9" t="str">
        <f t="shared" si="10"/>
        <v>October</v>
      </c>
      <c r="E225" s="9" t="s">
        <v>1749</v>
      </c>
      <c r="F225" s="9" t="s">
        <v>6171</v>
      </c>
      <c r="G225" s="9">
        <v>4</v>
      </c>
      <c r="H225" s="9" t="str">
        <f>_xlfn.XLOOKUP(E225,customers!$A$2:$A$1001,customers!$B$2:$B$1001,,0)</f>
        <v>Bobbe Piggott</v>
      </c>
      <c r="I225" s="9" t="str">
        <f>IF(_xlfn.XLOOKUP(E225,customers!$A$2:$A$1001,customers!$C$2:$C$1001,,0)=0,"Not Available",(_xlfn.XLOOKUP(E225,customers!$A$2:$A$1001,customers!$C$2:$C$1001,,0)))</f>
        <v>Not Available</v>
      </c>
      <c r="J225" s="9" t="str">
        <f>_xlfn.XLOOKUP(E225,customers!$A$1:$A$1001,customers!$G$1:$G$1001,,0)</f>
        <v>United States</v>
      </c>
      <c r="K225" s="9" t="str">
        <f>_xlfn.XLOOKUP($E225,customers!$A$2:$A$1001,customers!$F$2:$F$1001,,0)</f>
        <v>Washington</v>
      </c>
      <c r="L225" s="9" t="s">
        <v>6198</v>
      </c>
      <c r="M225" s="9" t="s">
        <v>6200</v>
      </c>
      <c r="N225" s="10">
        <f>INDEX(products!$A$1:$G$49,MATCH('orders '!$F225,products!$A$1:$A$49,0),MATCH('orders '!N$1,products!$A$1:$G$1,0))</f>
        <v>1</v>
      </c>
      <c r="O225" s="26">
        <f>INDEX(products!$A$1:$G$49,MATCH('orders '!$F225,products!$A$1:$A$49,0),MATCH('orders '!O$1,products!$A$1:$G$1,0))</f>
        <v>14.85</v>
      </c>
      <c r="P225" s="26">
        <f t="shared" si="11"/>
        <v>59.4</v>
      </c>
      <c r="Q225" s="11">
        <f>_xlfn.XLOOKUP($F225,products!$A$2:$A$49,products!$G$2:$G$49,,0)</f>
        <v>1.6335</v>
      </c>
      <c r="R225" s="6" t="str">
        <f>IF(_xlfn.XLOOKUP(E225,customers!A225:A1224,customers!I225:I1224,0)=0,"Not Available",(_xlfn.XLOOKUP(E225,customers!A225:A1224,customers!I225:I1224,0)))</f>
        <v>Yes</v>
      </c>
    </row>
    <row r="226" spans="1:18" x14ac:dyDescent="0.25">
      <c r="A226" s="6" t="s">
        <v>1753</v>
      </c>
      <c r="B226" s="23">
        <v>43836</v>
      </c>
      <c r="C226" s="6" t="str">
        <f t="shared" si="9"/>
        <v>Monday</v>
      </c>
      <c r="D226" s="6" t="str">
        <f t="shared" si="10"/>
        <v>January</v>
      </c>
      <c r="E226" s="6" t="s">
        <v>1754</v>
      </c>
      <c r="F226" s="6" t="s">
        <v>6165</v>
      </c>
      <c r="G226" s="6">
        <v>4</v>
      </c>
      <c r="H226" s="6" t="str">
        <f>_xlfn.XLOOKUP(E226,customers!$A$2:$A$1001,customers!$B$2:$B$1001,,0)</f>
        <v>Ketty Bromehead</v>
      </c>
      <c r="I226" s="6" t="str">
        <f>IF(_xlfn.XLOOKUP(E226,customers!$A$2:$A$1001,customers!$C$2:$C$1001,,0)=0,"Not Available",(_xlfn.XLOOKUP(E226,customers!$A$2:$A$1001,customers!$C$2:$C$1001,,0)))</f>
        <v>kbromehead68@un.org</v>
      </c>
      <c r="J226" s="6" t="str">
        <f>_xlfn.XLOOKUP(E226,customers!$A$1:$A$1001,customers!$G$1:$G$1001,,0)</f>
        <v>United States</v>
      </c>
      <c r="K226" s="6" t="str">
        <f>_xlfn.XLOOKUP($E226,customers!$A$2:$A$1001,customers!$F$2:$F$1001,,0)</f>
        <v>New York City</v>
      </c>
      <c r="L226" s="6" t="s">
        <v>6201</v>
      </c>
      <c r="M226" s="6" t="s">
        <v>6202</v>
      </c>
      <c r="N226" s="7">
        <f>INDEX(products!$A$1:$G$49,MATCH('orders '!$F226,products!$A$1:$A$49,0),MATCH('orders '!N$1,products!$A$1:$G$1,0))</f>
        <v>2.5</v>
      </c>
      <c r="O226" s="24">
        <f>INDEX(products!$A$1:$G$49,MATCH('orders '!$F226,products!$A$1:$A$49,0),MATCH('orders '!O$1,products!$A$1:$G$1,0))</f>
        <v>29.784999999999997</v>
      </c>
      <c r="P226" s="24">
        <f t="shared" si="11"/>
        <v>119.13999999999999</v>
      </c>
      <c r="Q226" s="8">
        <f>_xlfn.XLOOKUP($F226,products!$A$2:$A$49,products!$G$2:$G$49,,0)</f>
        <v>3.8720499999999998</v>
      </c>
      <c r="R226" s="6" t="str">
        <f>IF(_xlfn.XLOOKUP(E226,customers!A226:A1225,customers!I226:I1225,0)=0,"Not Available",(_xlfn.XLOOKUP(E226,customers!A226:A1225,customers!I226:I1225,0)))</f>
        <v>Yes</v>
      </c>
    </row>
    <row r="227" spans="1:18" x14ac:dyDescent="0.25">
      <c r="A227" s="9" t="s">
        <v>1759</v>
      </c>
      <c r="B227" s="25">
        <v>44337</v>
      </c>
      <c r="C227" s="9" t="str">
        <f t="shared" si="9"/>
        <v>Friday</v>
      </c>
      <c r="D227" s="9" t="str">
        <f t="shared" si="10"/>
        <v>May</v>
      </c>
      <c r="E227" s="9" t="s">
        <v>1760</v>
      </c>
      <c r="F227" s="9" t="s">
        <v>6178</v>
      </c>
      <c r="G227" s="9">
        <v>4</v>
      </c>
      <c r="H227" s="9" t="str">
        <f>_xlfn.XLOOKUP(E227,customers!$A$2:$A$1001,customers!$B$2:$B$1001,,0)</f>
        <v>Elsbeth Westerman</v>
      </c>
      <c r="I227" s="9" t="str">
        <f>IF(_xlfn.XLOOKUP(E227,customers!$A$2:$A$1001,customers!$C$2:$C$1001,,0)=0,"Not Available",(_xlfn.XLOOKUP(E227,customers!$A$2:$A$1001,customers!$C$2:$C$1001,,0)))</f>
        <v>ewesterman69@si.edu</v>
      </c>
      <c r="J227" s="9" t="str">
        <f>_xlfn.XLOOKUP(E227,customers!$A$1:$A$1001,customers!$G$1:$G$1001,,0)</f>
        <v>Ireland</v>
      </c>
      <c r="K227" s="9" t="str">
        <f>_xlfn.XLOOKUP($E227,customers!$A$2:$A$1001,customers!$F$2:$F$1001,,0)</f>
        <v>Newmarket on Fergus</v>
      </c>
      <c r="L227" s="9" t="s">
        <v>6196</v>
      </c>
      <c r="M227" s="9" t="s">
        <v>6200</v>
      </c>
      <c r="N227" s="10">
        <f>INDEX(products!$A$1:$G$49,MATCH('orders '!$F227,products!$A$1:$A$49,0),MATCH('orders '!N$1,products!$A$1:$G$1,0))</f>
        <v>0.2</v>
      </c>
      <c r="O227" s="26">
        <f>INDEX(products!$A$1:$G$49,MATCH('orders '!$F227,products!$A$1:$A$49,0),MATCH('orders '!O$1,products!$A$1:$G$1,0))</f>
        <v>3.5849999999999995</v>
      </c>
      <c r="P227" s="26">
        <f t="shared" si="11"/>
        <v>14.339999999999998</v>
      </c>
      <c r="Q227" s="11">
        <f>_xlfn.XLOOKUP($F227,products!$A$2:$A$49,products!$G$2:$G$49,,0)</f>
        <v>0.21509999999999996</v>
      </c>
      <c r="R227" s="6" t="str">
        <f>IF(_xlfn.XLOOKUP(E227,customers!A227:A1226,customers!I227:I1226,0)=0,"Not Available",(_xlfn.XLOOKUP(E227,customers!A227:A1226,customers!I227:I1226,0)))</f>
        <v>No</v>
      </c>
    </row>
    <row r="228" spans="1:18" x14ac:dyDescent="0.25">
      <c r="A228" s="6" t="s">
        <v>1765</v>
      </c>
      <c r="B228" s="23">
        <v>43887</v>
      </c>
      <c r="C228" s="6" t="str">
        <f t="shared" si="9"/>
        <v>Wednesday</v>
      </c>
      <c r="D228" s="6" t="str">
        <f t="shared" si="10"/>
        <v>February</v>
      </c>
      <c r="E228" s="6" t="s">
        <v>1766</v>
      </c>
      <c r="F228" s="6" t="s">
        <v>6175</v>
      </c>
      <c r="G228" s="6">
        <v>5</v>
      </c>
      <c r="H228" s="6" t="str">
        <f>_xlfn.XLOOKUP(E228,customers!$A$2:$A$1001,customers!$B$2:$B$1001,,0)</f>
        <v>Anabelle Hutchens</v>
      </c>
      <c r="I228" s="6" t="str">
        <f>IF(_xlfn.XLOOKUP(E228,customers!$A$2:$A$1001,customers!$C$2:$C$1001,,0)=0,"Not Available",(_xlfn.XLOOKUP(E228,customers!$A$2:$A$1001,customers!$C$2:$C$1001,,0)))</f>
        <v>ahutchens6a@amazonaws.com</v>
      </c>
      <c r="J228" s="6" t="str">
        <f>_xlfn.XLOOKUP(E228,customers!$A$1:$A$1001,customers!$G$1:$G$1001,,0)</f>
        <v>United States</v>
      </c>
      <c r="K228" s="6" t="str">
        <f>_xlfn.XLOOKUP($E228,customers!$A$2:$A$1001,customers!$F$2:$F$1001,,0)</f>
        <v>Shawnee Mission</v>
      </c>
      <c r="L228" s="6" t="s">
        <v>6199</v>
      </c>
      <c r="M228" s="6" t="s">
        <v>6197</v>
      </c>
      <c r="N228" s="7">
        <f>INDEX(products!$A$1:$G$49,MATCH('orders '!$F228,products!$A$1:$A$49,0),MATCH('orders '!N$1,products!$A$1:$G$1,0))</f>
        <v>2.5</v>
      </c>
      <c r="O228" s="24">
        <f>INDEX(products!$A$1:$G$49,MATCH('orders '!$F228,products!$A$1:$A$49,0),MATCH('orders '!O$1,products!$A$1:$G$1,0))</f>
        <v>25.874999999999996</v>
      </c>
      <c r="P228" s="24">
        <f t="shared" si="11"/>
        <v>129.37499999999997</v>
      </c>
      <c r="Q228" s="8">
        <f>_xlfn.XLOOKUP($F228,products!$A$2:$A$49,products!$G$2:$G$49,,0)</f>
        <v>2.3287499999999994</v>
      </c>
      <c r="R228" s="6" t="str">
        <f>IF(_xlfn.XLOOKUP(E228,customers!A228:A1227,customers!I228:I1227,0)=0,"Not Available",(_xlfn.XLOOKUP(E228,customers!A228:A1227,customers!I228:I1227,0)))</f>
        <v>No</v>
      </c>
    </row>
    <row r="229" spans="1:18" x14ac:dyDescent="0.25">
      <c r="A229" s="9" t="s">
        <v>1771</v>
      </c>
      <c r="B229" s="25">
        <v>43880</v>
      </c>
      <c r="C229" s="9" t="str">
        <f t="shared" si="9"/>
        <v>Wednesday</v>
      </c>
      <c r="D229" s="9" t="str">
        <f t="shared" si="10"/>
        <v>February</v>
      </c>
      <c r="E229" s="9" t="s">
        <v>1772</v>
      </c>
      <c r="F229" s="9" t="s">
        <v>6163</v>
      </c>
      <c r="G229" s="9">
        <v>6</v>
      </c>
      <c r="H229" s="9" t="str">
        <f>_xlfn.XLOOKUP(E229,customers!$A$2:$A$1001,customers!$B$2:$B$1001,,0)</f>
        <v>Noak Wyvill</v>
      </c>
      <c r="I229" s="9" t="str">
        <f>IF(_xlfn.XLOOKUP(E229,customers!$A$2:$A$1001,customers!$C$2:$C$1001,,0)=0,"Not Available",(_xlfn.XLOOKUP(E229,customers!$A$2:$A$1001,customers!$C$2:$C$1001,,0)))</f>
        <v>nwyvill6b@naver.com</v>
      </c>
      <c r="J229" s="9" t="str">
        <f>_xlfn.XLOOKUP(E229,customers!$A$1:$A$1001,customers!$G$1:$G$1001,,0)</f>
        <v>United Kingdom</v>
      </c>
      <c r="K229" s="9" t="str">
        <f>_xlfn.XLOOKUP($E229,customers!$A$2:$A$1001,customers!$F$2:$F$1001,,0)</f>
        <v>Edinburgh</v>
      </c>
      <c r="L229" s="9" t="s">
        <v>6196</v>
      </c>
      <c r="M229" s="9" t="s">
        <v>6202</v>
      </c>
      <c r="N229" s="10">
        <f>INDEX(products!$A$1:$G$49,MATCH('orders '!$F229,products!$A$1:$A$49,0),MATCH('orders '!N$1,products!$A$1:$G$1,0))</f>
        <v>0.2</v>
      </c>
      <c r="O229" s="26">
        <f>INDEX(products!$A$1:$G$49,MATCH('orders '!$F229,products!$A$1:$A$49,0),MATCH('orders '!O$1,products!$A$1:$G$1,0))</f>
        <v>2.6849999999999996</v>
      </c>
      <c r="P229" s="26">
        <f t="shared" si="11"/>
        <v>16.11</v>
      </c>
      <c r="Q229" s="11">
        <f>_xlfn.XLOOKUP($F229,products!$A$2:$A$49,products!$G$2:$G$49,,0)</f>
        <v>0.16109999999999997</v>
      </c>
      <c r="R229" s="6" t="str">
        <f>IF(_xlfn.XLOOKUP(E229,customers!A229:A1228,customers!I229:I1228,0)=0,"Not Available",(_xlfn.XLOOKUP(E229,customers!A229:A1228,customers!I229:I1228,0)))</f>
        <v>Yes</v>
      </c>
    </row>
    <row r="230" spans="1:18" x14ac:dyDescent="0.25">
      <c r="A230" s="6" t="s">
        <v>1777</v>
      </c>
      <c r="B230" s="23">
        <v>44376</v>
      </c>
      <c r="C230" s="6" t="str">
        <f t="shared" si="9"/>
        <v>Tuesday</v>
      </c>
      <c r="D230" s="6" t="str">
        <f t="shared" si="10"/>
        <v>June</v>
      </c>
      <c r="E230" s="6" t="s">
        <v>1778</v>
      </c>
      <c r="F230" s="6" t="s">
        <v>6178</v>
      </c>
      <c r="G230" s="6">
        <v>5</v>
      </c>
      <c r="H230" s="6" t="str">
        <f>_xlfn.XLOOKUP(E230,customers!$A$2:$A$1001,customers!$B$2:$B$1001,,0)</f>
        <v>Beltran Mathon</v>
      </c>
      <c r="I230" s="6" t="str">
        <f>IF(_xlfn.XLOOKUP(E230,customers!$A$2:$A$1001,customers!$C$2:$C$1001,,0)=0,"Not Available",(_xlfn.XLOOKUP(E230,customers!$A$2:$A$1001,customers!$C$2:$C$1001,,0)))</f>
        <v>bmathon6c@barnesandnoble.com</v>
      </c>
      <c r="J230" s="6" t="str">
        <f>_xlfn.XLOOKUP(E230,customers!$A$1:$A$1001,customers!$G$1:$G$1001,,0)</f>
        <v>United States</v>
      </c>
      <c r="K230" s="6" t="str">
        <f>_xlfn.XLOOKUP($E230,customers!$A$2:$A$1001,customers!$F$2:$F$1001,,0)</f>
        <v>Sacramento</v>
      </c>
      <c r="L230" s="6" t="s">
        <v>6196</v>
      </c>
      <c r="M230" s="6" t="s">
        <v>6200</v>
      </c>
      <c r="N230" s="7">
        <f>INDEX(products!$A$1:$G$49,MATCH('orders '!$F230,products!$A$1:$A$49,0),MATCH('orders '!N$1,products!$A$1:$G$1,0))</f>
        <v>0.2</v>
      </c>
      <c r="O230" s="24">
        <f>INDEX(products!$A$1:$G$49,MATCH('orders '!$F230,products!$A$1:$A$49,0),MATCH('orders '!O$1,products!$A$1:$G$1,0))</f>
        <v>3.5849999999999995</v>
      </c>
      <c r="P230" s="24">
        <f t="shared" si="11"/>
        <v>17.924999999999997</v>
      </c>
      <c r="Q230" s="8">
        <f>_xlfn.XLOOKUP($F230,products!$A$2:$A$49,products!$G$2:$G$49,,0)</f>
        <v>0.21509999999999996</v>
      </c>
      <c r="R230" s="6" t="str">
        <f>IF(_xlfn.XLOOKUP(E230,customers!A230:A1229,customers!I230:I1229,0)=0,"Not Available",(_xlfn.XLOOKUP(E230,customers!A230:A1229,customers!I230:I1229,0)))</f>
        <v>No</v>
      </c>
    </row>
    <row r="231" spans="1:18" x14ac:dyDescent="0.25">
      <c r="A231" s="9" t="s">
        <v>1783</v>
      </c>
      <c r="B231" s="25">
        <v>44282</v>
      </c>
      <c r="C231" s="9" t="str">
        <f t="shared" si="9"/>
        <v>Saturday</v>
      </c>
      <c r="D231" s="9" t="str">
        <f t="shared" si="10"/>
        <v>March</v>
      </c>
      <c r="E231" s="9" t="s">
        <v>1784</v>
      </c>
      <c r="F231" s="9" t="s">
        <v>6159</v>
      </c>
      <c r="G231" s="9">
        <v>2</v>
      </c>
      <c r="H231" s="9" t="str">
        <f>_xlfn.XLOOKUP(E231,customers!$A$2:$A$1001,customers!$B$2:$B$1001,,0)</f>
        <v>Kristos Streight</v>
      </c>
      <c r="I231" s="9" t="str">
        <f>IF(_xlfn.XLOOKUP(E231,customers!$A$2:$A$1001,customers!$C$2:$C$1001,,0)=0,"Not Available",(_xlfn.XLOOKUP(E231,customers!$A$2:$A$1001,customers!$C$2:$C$1001,,0)))</f>
        <v>kstreight6d@about.com</v>
      </c>
      <c r="J231" s="9" t="str">
        <f>_xlfn.XLOOKUP(E231,customers!$A$1:$A$1001,customers!$G$1:$G$1001,,0)</f>
        <v>United States</v>
      </c>
      <c r="K231" s="9" t="str">
        <f>_xlfn.XLOOKUP($E231,customers!$A$2:$A$1001,customers!$F$2:$F$1001,,0)</f>
        <v>Wilkes Barre</v>
      </c>
      <c r="L231" s="9" t="s">
        <v>6201</v>
      </c>
      <c r="M231" s="9" t="s">
        <v>6197</v>
      </c>
      <c r="N231" s="10">
        <f>INDEX(products!$A$1:$G$49,MATCH('orders '!$F231,products!$A$1:$A$49,0),MATCH('orders '!N$1,products!$A$1:$G$1,0))</f>
        <v>0.2</v>
      </c>
      <c r="O231" s="26">
        <f>INDEX(products!$A$1:$G$49,MATCH('orders '!$F231,products!$A$1:$A$49,0),MATCH('orders '!O$1,products!$A$1:$G$1,0))</f>
        <v>4.3650000000000002</v>
      </c>
      <c r="P231" s="26">
        <f t="shared" si="11"/>
        <v>8.73</v>
      </c>
      <c r="Q231" s="11">
        <f>_xlfn.XLOOKUP($F231,products!$A$2:$A$49,products!$G$2:$G$49,,0)</f>
        <v>0.56745000000000001</v>
      </c>
      <c r="R231" s="6" t="str">
        <f>IF(_xlfn.XLOOKUP(E231,customers!A231:A1230,customers!I231:I1230,0)=0,"Not Available",(_xlfn.XLOOKUP(E231,customers!A231:A1230,customers!I231:I1230,0)))</f>
        <v>No</v>
      </c>
    </row>
    <row r="232" spans="1:18" x14ac:dyDescent="0.25">
      <c r="A232" s="6" t="s">
        <v>1789</v>
      </c>
      <c r="B232" s="23">
        <v>44496</v>
      </c>
      <c r="C232" s="6" t="str">
        <f t="shared" si="9"/>
        <v>Wednesday</v>
      </c>
      <c r="D232" s="6" t="str">
        <f t="shared" si="10"/>
        <v>October</v>
      </c>
      <c r="E232" s="6" t="s">
        <v>1790</v>
      </c>
      <c r="F232" s="6" t="s">
        <v>6175</v>
      </c>
      <c r="G232" s="6">
        <v>2</v>
      </c>
      <c r="H232" s="6" t="str">
        <f>_xlfn.XLOOKUP(E232,customers!$A$2:$A$1001,customers!$B$2:$B$1001,,0)</f>
        <v>Portie Cutchie</v>
      </c>
      <c r="I232" s="6" t="str">
        <f>IF(_xlfn.XLOOKUP(E232,customers!$A$2:$A$1001,customers!$C$2:$C$1001,,0)=0,"Not Available",(_xlfn.XLOOKUP(E232,customers!$A$2:$A$1001,customers!$C$2:$C$1001,,0)))</f>
        <v>pcutchie6e@globo.com</v>
      </c>
      <c r="J232" s="6" t="str">
        <f>_xlfn.XLOOKUP(E232,customers!$A$1:$A$1001,customers!$G$1:$G$1001,,0)</f>
        <v>United States</v>
      </c>
      <c r="K232" s="6" t="str">
        <f>_xlfn.XLOOKUP($E232,customers!$A$2:$A$1001,customers!$F$2:$F$1001,,0)</f>
        <v>Greensboro</v>
      </c>
      <c r="L232" s="6" t="s">
        <v>6199</v>
      </c>
      <c r="M232" s="6" t="s">
        <v>6197</v>
      </c>
      <c r="N232" s="7">
        <f>INDEX(products!$A$1:$G$49,MATCH('orders '!$F232,products!$A$1:$A$49,0),MATCH('orders '!N$1,products!$A$1:$G$1,0))</f>
        <v>2.5</v>
      </c>
      <c r="O232" s="24">
        <f>INDEX(products!$A$1:$G$49,MATCH('orders '!$F232,products!$A$1:$A$49,0),MATCH('orders '!O$1,products!$A$1:$G$1,0))</f>
        <v>25.874999999999996</v>
      </c>
      <c r="P232" s="24">
        <f t="shared" si="11"/>
        <v>51.749999999999993</v>
      </c>
      <c r="Q232" s="8">
        <f>_xlfn.XLOOKUP($F232,products!$A$2:$A$49,products!$G$2:$G$49,,0)</f>
        <v>2.3287499999999994</v>
      </c>
      <c r="R232" s="6" t="str">
        <f>IF(_xlfn.XLOOKUP(E232,customers!A232:A1231,customers!I232:I1231,0)=0,"Not Available",(_xlfn.XLOOKUP(E232,customers!A232:A1231,customers!I232:I1231,0)))</f>
        <v>No</v>
      </c>
    </row>
    <row r="233" spans="1:18" x14ac:dyDescent="0.25">
      <c r="A233" s="9" t="s">
        <v>1795</v>
      </c>
      <c r="B233" s="25">
        <v>43628</v>
      </c>
      <c r="C233" s="9" t="str">
        <f t="shared" si="9"/>
        <v>Wednesday</v>
      </c>
      <c r="D233" s="9" t="str">
        <f t="shared" si="10"/>
        <v>June</v>
      </c>
      <c r="E233" s="9" t="s">
        <v>1796</v>
      </c>
      <c r="F233" s="9" t="s">
        <v>6159</v>
      </c>
      <c r="G233" s="9">
        <v>2</v>
      </c>
      <c r="H233" s="9" t="str">
        <f>_xlfn.XLOOKUP(E233,customers!$A$2:$A$1001,customers!$B$2:$B$1001,,0)</f>
        <v>Sinclare Edsell</v>
      </c>
      <c r="I233" s="9" t="str">
        <f>IF(_xlfn.XLOOKUP(E233,customers!$A$2:$A$1001,customers!$C$2:$C$1001,,0)=0,"Not Available",(_xlfn.XLOOKUP(E233,customers!$A$2:$A$1001,customers!$C$2:$C$1001,,0)))</f>
        <v>Not Available</v>
      </c>
      <c r="J233" s="9" t="str">
        <f>_xlfn.XLOOKUP(E233,customers!$A$1:$A$1001,customers!$G$1:$G$1001,,0)</f>
        <v>United States</v>
      </c>
      <c r="K233" s="9" t="str">
        <f>_xlfn.XLOOKUP($E233,customers!$A$2:$A$1001,customers!$F$2:$F$1001,,0)</f>
        <v>Newark</v>
      </c>
      <c r="L233" s="9" t="s">
        <v>6201</v>
      </c>
      <c r="M233" s="9" t="s">
        <v>6197</v>
      </c>
      <c r="N233" s="10">
        <f>INDEX(products!$A$1:$G$49,MATCH('orders '!$F233,products!$A$1:$A$49,0),MATCH('orders '!N$1,products!$A$1:$G$1,0))</f>
        <v>0.2</v>
      </c>
      <c r="O233" s="26">
        <f>INDEX(products!$A$1:$G$49,MATCH('orders '!$F233,products!$A$1:$A$49,0),MATCH('orders '!O$1,products!$A$1:$G$1,0))</f>
        <v>4.3650000000000002</v>
      </c>
      <c r="P233" s="26">
        <f t="shared" si="11"/>
        <v>8.73</v>
      </c>
      <c r="Q233" s="11">
        <f>_xlfn.XLOOKUP($F233,products!$A$2:$A$49,products!$G$2:$G$49,,0)</f>
        <v>0.56745000000000001</v>
      </c>
      <c r="R233" s="6" t="str">
        <f>IF(_xlfn.XLOOKUP(E233,customers!A233:A1232,customers!I233:I1232,0)=0,"Not Available",(_xlfn.XLOOKUP(E233,customers!A233:A1232,customers!I233:I1232,0)))</f>
        <v>Yes</v>
      </c>
    </row>
    <row r="234" spans="1:18" x14ac:dyDescent="0.25">
      <c r="A234" s="6" t="s">
        <v>1800</v>
      </c>
      <c r="B234" s="23">
        <v>44010</v>
      </c>
      <c r="C234" s="6" t="str">
        <f t="shared" si="9"/>
        <v>Sunday</v>
      </c>
      <c r="D234" s="6" t="str">
        <f t="shared" si="10"/>
        <v>June</v>
      </c>
      <c r="E234" s="6" t="s">
        <v>1801</v>
      </c>
      <c r="F234" s="6" t="s">
        <v>6145</v>
      </c>
      <c r="G234" s="6">
        <v>5</v>
      </c>
      <c r="H234" s="6" t="str">
        <f>_xlfn.XLOOKUP(E234,customers!$A$2:$A$1001,customers!$B$2:$B$1001,,0)</f>
        <v>Conny Gheraldi</v>
      </c>
      <c r="I234" s="6" t="str">
        <f>IF(_xlfn.XLOOKUP(E234,customers!$A$2:$A$1001,customers!$C$2:$C$1001,,0)=0,"Not Available",(_xlfn.XLOOKUP(E234,customers!$A$2:$A$1001,customers!$C$2:$C$1001,,0)))</f>
        <v>cgheraldi6g@opera.com</v>
      </c>
      <c r="J234" s="6" t="str">
        <f>_xlfn.XLOOKUP(E234,customers!$A$1:$A$1001,customers!$G$1:$G$1001,,0)</f>
        <v>United Kingdom</v>
      </c>
      <c r="K234" s="6" t="str">
        <f>_xlfn.XLOOKUP($E234,customers!$A$2:$A$1001,customers!$F$2:$F$1001,,0)</f>
        <v>Kinloch</v>
      </c>
      <c r="L234" s="6" t="s">
        <v>6201</v>
      </c>
      <c r="M234" s="6" t="s">
        <v>6200</v>
      </c>
      <c r="N234" s="7">
        <f>INDEX(products!$A$1:$G$49,MATCH('orders '!$F234,products!$A$1:$A$49,0),MATCH('orders '!N$1,products!$A$1:$G$1,0))</f>
        <v>0.2</v>
      </c>
      <c r="O234" s="24">
        <f>INDEX(products!$A$1:$G$49,MATCH('orders '!$F234,products!$A$1:$A$49,0),MATCH('orders '!O$1,products!$A$1:$G$1,0))</f>
        <v>4.7549999999999999</v>
      </c>
      <c r="P234" s="24">
        <f t="shared" si="11"/>
        <v>23.774999999999999</v>
      </c>
      <c r="Q234" s="8">
        <f>_xlfn.XLOOKUP($F234,products!$A$2:$A$49,products!$G$2:$G$49,,0)</f>
        <v>0.61814999999999998</v>
      </c>
      <c r="R234" s="6" t="str">
        <f>IF(_xlfn.XLOOKUP(E234,customers!A234:A1233,customers!I234:I1233,0)=0,"Not Available",(_xlfn.XLOOKUP(E234,customers!A234:A1233,customers!I234:I1233,0)))</f>
        <v>No</v>
      </c>
    </row>
    <row r="235" spans="1:18" x14ac:dyDescent="0.25">
      <c r="A235" s="9" t="s">
        <v>1806</v>
      </c>
      <c r="B235" s="25">
        <v>44278</v>
      </c>
      <c r="C235" s="9" t="str">
        <f t="shared" si="9"/>
        <v>Tuesday</v>
      </c>
      <c r="D235" s="9" t="str">
        <f t="shared" si="10"/>
        <v>March</v>
      </c>
      <c r="E235" s="9" t="s">
        <v>1807</v>
      </c>
      <c r="F235" s="9" t="s">
        <v>6156</v>
      </c>
      <c r="G235" s="9">
        <v>5</v>
      </c>
      <c r="H235" s="9" t="str">
        <f>_xlfn.XLOOKUP(E235,customers!$A$2:$A$1001,customers!$B$2:$B$1001,,0)</f>
        <v>Beryle Kenwell</v>
      </c>
      <c r="I235" s="9" t="str">
        <f>IF(_xlfn.XLOOKUP(E235,customers!$A$2:$A$1001,customers!$C$2:$C$1001,,0)=0,"Not Available",(_xlfn.XLOOKUP(E235,customers!$A$2:$A$1001,customers!$C$2:$C$1001,,0)))</f>
        <v>bkenwell6h@over-blog.com</v>
      </c>
      <c r="J235" s="9" t="str">
        <f>_xlfn.XLOOKUP(E235,customers!$A$1:$A$1001,customers!$G$1:$G$1001,,0)</f>
        <v>United States</v>
      </c>
      <c r="K235" s="9" t="str">
        <f>_xlfn.XLOOKUP($E235,customers!$A$2:$A$1001,customers!$F$2:$F$1001,,0)</f>
        <v>Honolulu</v>
      </c>
      <c r="L235" s="9" t="s">
        <v>6198</v>
      </c>
      <c r="M235" s="9" t="s">
        <v>6197</v>
      </c>
      <c r="N235" s="10">
        <f>INDEX(products!$A$1:$G$49,MATCH('orders '!$F235,products!$A$1:$A$49,0),MATCH('orders '!N$1,products!$A$1:$G$1,0))</f>
        <v>0.2</v>
      </c>
      <c r="O235" s="26">
        <f>INDEX(products!$A$1:$G$49,MATCH('orders '!$F235,products!$A$1:$A$49,0),MATCH('orders '!O$1,products!$A$1:$G$1,0))</f>
        <v>4.125</v>
      </c>
      <c r="P235" s="26">
        <f t="shared" si="11"/>
        <v>20.625</v>
      </c>
      <c r="Q235" s="11">
        <f>_xlfn.XLOOKUP($F235,products!$A$2:$A$49,products!$G$2:$G$49,,0)</f>
        <v>0.45374999999999999</v>
      </c>
      <c r="R235" s="6" t="str">
        <f>IF(_xlfn.XLOOKUP(E235,customers!A235:A1234,customers!I235:I1234,0)=0,"Not Available",(_xlfn.XLOOKUP(E235,customers!A235:A1234,customers!I235:I1234,0)))</f>
        <v>No</v>
      </c>
    </row>
    <row r="236" spans="1:18" x14ac:dyDescent="0.25">
      <c r="A236" s="6" t="s">
        <v>1812</v>
      </c>
      <c r="B236" s="23">
        <v>44602</v>
      </c>
      <c r="C236" s="6" t="str">
        <f t="shared" si="9"/>
        <v>Thursday</v>
      </c>
      <c r="D236" s="6" t="str">
        <f t="shared" si="10"/>
        <v>February</v>
      </c>
      <c r="E236" s="6" t="s">
        <v>1813</v>
      </c>
      <c r="F236" s="6" t="s">
        <v>6164</v>
      </c>
      <c r="G236" s="6">
        <v>1</v>
      </c>
      <c r="H236" s="6" t="str">
        <f>_xlfn.XLOOKUP(E236,customers!$A$2:$A$1001,customers!$B$2:$B$1001,,0)</f>
        <v>Tomas Sutty</v>
      </c>
      <c r="I236" s="6" t="str">
        <f>IF(_xlfn.XLOOKUP(E236,customers!$A$2:$A$1001,customers!$C$2:$C$1001,,0)=0,"Not Available",(_xlfn.XLOOKUP(E236,customers!$A$2:$A$1001,customers!$C$2:$C$1001,,0)))</f>
        <v>tsutty6i@google.es</v>
      </c>
      <c r="J236" s="6" t="str">
        <f>_xlfn.XLOOKUP(E236,customers!$A$1:$A$1001,customers!$G$1:$G$1001,,0)</f>
        <v>United States</v>
      </c>
      <c r="K236" s="6" t="str">
        <f>_xlfn.XLOOKUP($E236,customers!$A$2:$A$1001,customers!$F$2:$F$1001,,0)</f>
        <v>New York City</v>
      </c>
      <c r="L236" s="6" t="s">
        <v>6201</v>
      </c>
      <c r="M236" s="6" t="s">
        <v>6200</v>
      </c>
      <c r="N236" s="7">
        <f>INDEX(products!$A$1:$G$49,MATCH('orders '!$F236,products!$A$1:$A$49,0),MATCH('orders '!N$1,products!$A$1:$G$1,0))</f>
        <v>2.5</v>
      </c>
      <c r="O236" s="24">
        <f>INDEX(products!$A$1:$G$49,MATCH('orders '!$F236,products!$A$1:$A$49,0),MATCH('orders '!O$1,products!$A$1:$G$1,0))</f>
        <v>36.454999999999998</v>
      </c>
      <c r="P236" s="24">
        <f t="shared" si="11"/>
        <v>36.454999999999998</v>
      </c>
      <c r="Q236" s="8">
        <f>_xlfn.XLOOKUP($F236,products!$A$2:$A$49,products!$G$2:$G$49,,0)</f>
        <v>4.7391499999999995</v>
      </c>
      <c r="R236" s="6" t="str">
        <f>IF(_xlfn.XLOOKUP(E236,customers!A236:A1235,customers!I236:I1235,0)=0,"Not Available",(_xlfn.XLOOKUP(E236,customers!A236:A1235,customers!I236:I1235,0)))</f>
        <v>No</v>
      </c>
    </row>
    <row r="237" spans="1:18" x14ac:dyDescent="0.25">
      <c r="A237" s="9" t="s">
        <v>1818</v>
      </c>
      <c r="B237" s="25">
        <v>43571</v>
      </c>
      <c r="C237" s="9" t="str">
        <f t="shared" si="9"/>
        <v>Tuesday</v>
      </c>
      <c r="D237" s="9" t="str">
        <f t="shared" si="10"/>
        <v>April</v>
      </c>
      <c r="E237" s="9" t="s">
        <v>1819</v>
      </c>
      <c r="F237" s="9" t="s">
        <v>6164</v>
      </c>
      <c r="G237" s="9">
        <v>5</v>
      </c>
      <c r="H237" s="9" t="str">
        <f>_xlfn.XLOOKUP(E237,customers!$A$2:$A$1001,customers!$B$2:$B$1001,,0)</f>
        <v>Samuele Ales0</v>
      </c>
      <c r="I237" s="9" t="str">
        <f>IF(_xlfn.XLOOKUP(E237,customers!$A$2:$A$1001,customers!$C$2:$C$1001,,0)=0,"Not Available",(_xlfn.XLOOKUP(E237,customers!$A$2:$A$1001,customers!$C$2:$C$1001,,0)))</f>
        <v>Not Available</v>
      </c>
      <c r="J237" s="9" t="str">
        <f>_xlfn.XLOOKUP(E237,customers!$A$1:$A$1001,customers!$G$1:$G$1001,,0)</f>
        <v>Ireland</v>
      </c>
      <c r="K237" s="9" t="str">
        <f>_xlfn.XLOOKUP($E237,customers!$A$2:$A$1001,customers!$F$2:$F$1001,,0)</f>
        <v>Ballinroad</v>
      </c>
      <c r="L237" s="9" t="s">
        <v>6201</v>
      </c>
      <c r="M237" s="9" t="s">
        <v>6200</v>
      </c>
      <c r="N237" s="10">
        <f>INDEX(products!$A$1:$G$49,MATCH('orders '!$F237,products!$A$1:$A$49,0),MATCH('orders '!N$1,products!$A$1:$G$1,0))</f>
        <v>2.5</v>
      </c>
      <c r="O237" s="26">
        <f>INDEX(products!$A$1:$G$49,MATCH('orders '!$F237,products!$A$1:$A$49,0),MATCH('orders '!O$1,products!$A$1:$G$1,0))</f>
        <v>36.454999999999998</v>
      </c>
      <c r="P237" s="26">
        <f t="shared" si="11"/>
        <v>182.27499999999998</v>
      </c>
      <c r="Q237" s="11">
        <f>_xlfn.XLOOKUP($F237,products!$A$2:$A$49,products!$G$2:$G$49,,0)</f>
        <v>4.7391499999999995</v>
      </c>
      <c r="R237" s="6" t="str">
        <f>IF(_xlfn.XLOOKUP(E237,customers!A237:A1236,customers!I237:I1236,0)=0,"Not Available",(_xlfn.XLOOKUP(E237,customers!A237:A1236,customers!I237:I1236,0)))</f>
        <v>No</v>
      </c>
    </row>
    <row r="238" spans="1:18" x14ac:dyDescent="0.25">
      <c r="A238" s="6" t="s">
        <v>1822</v>
      </c>
      <c r="B238" s="23">
        <v>43873</v>
      </c>
      <c r="C238" s="6" t="str">
        <f t="shared" si="9"/>
        <v>Wednesday</v>
      </c>
      <c r="D238" s="6" t="str">
        <f t="shared" si="10"/>
        <v>February</v>
      </c>
      <c r="E238" s="6" t="s">
        <v>1823</v>
      </c>
      <c r="F238" s="6" t="s">
        <v>6165</v>
      </c>
      <c r="G238" s="6">
        <v>3</v>
      </c>
      <c r="H238" s="6" t="str">
        <f>_xlfn.XLOOKUP(E238,customers!$A$2:$A$1001,customers!$B$2:$B$1001,,0)</f>
        <v>Carlie Harce</v>
      </c>
      <c r="I238" s="6" t="str">
        <f>IF(_xlfn.XLOOKUP(E238,customers!$A$2:$A$1001,customers!$C$2:$C$1001,,0)=0,"Not Available",(_xlfn.XLOOKUP(E238,customers!$A$2:$A$1001,customers!$C$2:$C$1001,,0)))</f>
        <v>charce6k@cafepress.com</v>
      </c>
      <c r="J238" s="6" t="str">
        <f>_xlfn.XLOOKUP(E238,customers!$A$1:$A$1001,customers!$G$1:$G$1001,,0)</f>
        <v>Ireland</v>
      </c>
      <c r="K238" s="6" t="str">
        <f>_xlfn.XLOOKUP($E238,customers!$A$2:$A$1001,customers!$F$2:$F$1001,,0)</f>
        <v>D煤n Laoghaire</v>
      </c>
      <c r="L238" s="6" t="s">
        <v>6201</v>
      </c>
      <c r="M238" s="6" t="s">
        <v>6202</v>
      </c>
      <c r="N238" s="7">
        <f>INDEX(products!$A$1:$G$49,MATCH('orders '!$F238,products!$A$1:$A$49,0),MATCH('orders '!N$1,products!$A$1:$G$1,0))</f>
        <v>2.5</v>
      </c>
      <c r="O238" s="24">
        <f>INDEX(products!$A$1:$G$49,MATCH('orders '!$F238,products!$A$1:$A$49,0),MATCH('orders '!O$1,products!$A$1:$G$1,0))</f>
        <v>29.784999999999997</v>
      </c>
      <c r="P238" s="24">
        <f t="shared" si="11"/>
        <v>89.35499999999999</v>
      </c>
      <c r="Q238" s="8">
        <f>_xlfn.XLOOKUP($F238,products!$A$2:$A$49,products!$G$2:$G$49,,0)</f>
        <v>3.8720499999999998</v>
      </c>
      <c r="R238" s="6" t="str">
        <f>IF(_xlfn.XLOOKUP(E238,customers!A238:A1237,customers!I238:I1237,0)=0,"Not Available",(_xlfn.XLOOKUP(E238,customers!A238:A1237,customers!I238:I1237,0)))</f>
        <v>No</v>
      </c>
    </row>
    <row r="239" spans="1:18" x14ac:dyDescent="0.25">
      <c r="A239" s="9" t="s">
        <v>1828</v>
      </c>
      <c r="B239" s="25">
        <v>44563</v>
      </c>
      <c r="C239" s="9" t="str">
        <f t="shared" si="9"/>
        <v>Sunday</v>
      </c>
      <c r="D239" s="9" t="str">
        <f t="shared" si="10"/>
        <v>January</v>
      </c>
      <c r="E239" s="9" t="s">
        <v>1829</v>
      </c>
      <c r="F239" s="9" t="s">
        <v>6178</v>
      </c>
      <c r="G239" s="9">
        <v>1</v>
      </c>
      <c r="H239" s="9" t="str">
        <f>_xlfn.XLOOKUP(E239,customers!$A$2:$A$1001,customers!$B$2:$B$1001,,0)</f>
        <v>Craggy Bril</v>
      </c>
      <c r="I239" s="9" t="str">
        <f>IF(_xlfn.XLOOKUP(E239,customers!$A$2:$A$1001,customers!$C$2:$C$1001,,0)=0,"Not Available",(_xlfn.XLOOKUP(E239,customers!$A$2:$A$1001,customers!$C$2:$C$1001,,0)))</f>
        <v>Not Available</v>
      </c>
      <c r="J239" s="9" t="str">
        <f>_xlfn.XLOOKUP(E239,customers!$A$1:$A$1001,customers!$G$1:$G$1001,,0)</f>
        <v>United States</v>
      </c>
      <c r="K239" s="9" t="str">
        <f>_xlfn.XLOOKUP($E239,customers!$A$2:$A$1001,customers!$F$2:$F$1001,,0)</f>
        <v>Cincinnati</v>
      </c>
      <c r="L239" s="9" t="s">
        <v>6196</v>
      </c>
      <c r="M239" s="9" t="s">
        <v>6200</v>
      </c>
      <c r="N239" s="10">
        <f>INDEX(products!$A$1:$G$49,MATCH('orders '!$F239,products!$A$1:$A$49,0),MATCH('orders '!N$1,products!$A$1:$G$1,0))</f>
        <v>0.2</v>
      </c>
      <c r="O239" s="26">
        <f>INDEX(products!$A$1:$G$49,MATCH('orders '!$F239,products!$A$1:$A$49,0),MATCH('orders '!O$1,products!$A$1:$G$1,0))</f>
        <v>3.5849999999999995</v>
      </c>
      <c r="P239" s="26">
        <f t="shared" si="11"/>
        <v>3.5849999999999995</v>
      </c>
      <c r="Q239" s="11">
        <f>_xlfn.XLOOKUP($F239,products!$A$2:$A$49,products!$G$2:$G$49,,0)</f>
        <v>0.21509999999999996</v>
      </c>
      <c r="R239" s="6" t="str">
        <f>IF(_xlfn.XLOOKUP(E239,customers!A239:A1238,customers!I239:I1238,0)=0,"Not Available",(_xlfn.XLOOKUP(E239,customers!A239:A1238,customers!I239:I1238,0)))</f>
        <v>Yes</v>
      </c>
    </row>
    <row r="240" spans="1:18" x14ac:dyDescent="0.25">
      <c r="A240" s="6" t="s">
        <v>1833</v>
      </c>
      <c r="B240" s="23">
        <v>44172</v>
      </c>
      <c r="C240" s="6" t="str">
        <f t="shared" si="9"/>
        <v>Monday</v>
      </c>
      <c r="D240" s="6" t="str">
        <f t="shared" si="10"/>
        <v>December</v>
      </c>
      <c r="E240" s="6" t="s">
        <v>1834</v>
      </c>
      <c r="F240" s="6" t="s">
        <v>6151</v>
      </c>
      <c r="G240" s="6">
        <v>2</v>
      </c>
      <c r="H240" s="6" t="str">
        <f>_xlfn.XLOOKUP(E240,customers!$A$2:$A$1001,customers!$B$2:$B$1001,,0)</f>
        <v>Friederike Drysdale</v>
      </c>
      <c r="I240" s="6" t="str">
        <f>IF(_xlfn.XLOOKUP(E240,customers!$A$2:$A$1001,customers!$C$2:$C$1001,,0)=0,"Not Available",(_xlfn.XLOOKUP(E240,customers!$A$2:$A$1001,customers!$C$2:$C$1001,,0)))</f>
        <v>fdrysdale6m@symantec.com</v>
      </c>
      <c r="J240" s="6" t="str">
        <f>_xlfn.XLOOKUP(E240,customers!$A$1:$A$1001,customers!$G$1:$G$1001,,0)</f>
        <v>United States</v>
      </c>
      <c r="K240" s="6" t="str">
        <f>_xlfn.XLOOKUP($E240,customers!$A$2:$A$1001,customers!$F$2:$F$1001,,0)</f>
        <v>Midland</v>
      </c>
      <c r="L240" s="6" t="s">
        <v>6196</v>
      </c>
      <c r="M240" s="6" t="s">
        <v>6197</v>
      </c>
      <c r="N240" s="7">
        <f>INDEX(products!$A$1:$G$49,MATCH('orders '!$F240,products!$A$1:$A$49,0),MATCH('orders '!N$1,products!$A$1:$G$1,0))</f>
        <v>2.5</v>
      </c>
      <c r="O240" s="24">
        <f>INDEX(products!$A$1:$G$49,MATCH('orders '!$F240,products!$A$1:$A$49,0),MATCH('orders '!O$1,products!$A$1:$G$1,0))</f>
        <v>22.884999999999998</v>
      </c>
      <c r="P240" s="24">
        <f t="shared" si="11"/>
        <v>45.769999999999996</v>
      </c>
      <c r="Q240" s="8">
        <f>_xlfn.XLOOKUP($F240,products!$A$2:$A$49,products!$G$2:$G$49,,0)</f>
        <v>1.3730999999999998</v>
      </c>
      <c r="R240" s="6" t="str">
        <f>IF(_xlfn.XLOOKUP(E240,customers!A240:A1239,customers!I240:I1239,0)=0,"Not Available",(_xlfn.XLOOKUP(E240,customers!A240:A1239,customers!I240:I1239,0)))</f>
        <v>Yes</v>
      </c>
    </row>
    <row r="241" spans="1:18" x14ac:dyDescent="0.25">
      <c r="A241" s="9" t="s">
        <v>1839</v>
      </c>
      <c r="B241" s="25">
        <v>43881</v>
      </c>
      <c r="C241" s="9" t="str">
        <f t="shared" si="9"/>
        <v>Thursday</v>
      </c>
      <c r="D241" s="9" t="str">
        <f t="shared" si="10"/>
        <v>February</v>
      </c>
      <c r="E241" s="9" t="s">
        <v>1840</v>
      </c>
      <c r="F241" s="9" t="s">
        <v>6171</v>
      </c>
      <c r="G241" s="9">
        <v>4</v>
      </c>
      <c r="H241" s="9" t="str">
        <f>_xlfn.XLOOKUP(E241,customers!$A$2:$A$1001,customers!$B$2:$B$1001,,0)</f>
        <v>Devon Magowan</v>
      </c>
      <c r="I241" s="9" t="str">
        <f>IF(_xlfn.XLOOKUP(E241,customers!$A$2:$A$1001,customers!$C$2:$C$1001,,0)=0,"Not Available",(_xlfn.XLOOKUP(E241,customers!$A$2:$A$1001,customers!$C$2:$C$1001,,0)))</f>
        <v>dmagowan6n@fc2.com</v>
      </c>
      <c r="J241" s="9" t="str">
        <f>_xlfn.XLOOKUP(E241,customers!$A$1:$A$1001,customers!$G$1:$G$1001,,0)</f>
        <v>United States</v>
      </c>
      <c r="K241" s="9" t="str">
        <f>_xlfn.XLOOKUP($E241,customers!$A$2:$A$1001,customers!$F$2:$F$1001,,0)</f>
        <v>Cheyenne</v>
      </c>
      <c r="L241" s="9" t="s">
        <v>6198</v>
      </c>
      <c r="M241" s="9" t="s">
        <v>6200</v>
      </c>
      <c r="N241" s="10">
        <f>INDEX(products!$A$1:$G$49,MATCH('orders '!$F241,products!$A$1:$A$49,0),MATCH('orders '!N$1,products!$A$1:$G$1,0))</f>
        <v>1</v>
      </c>
      <c r="O241" s="26">
        <f>INDEX(products!$A$1:$G$49,MATCH('orders '!$F241,products!$A$1:$A$49,0),MATCH('orders '!O$1,products!$A$1:$G$1,0))</f>
        <v>14.85</v>
      </c>
      <c r="P241" s="26">
        <f t="shared" si="11"/>
        <v>59.4</v>
      </c>
      <c r="Q241" s="11">
        <f>_xlfn.XLOOKUP($F241,products!$A$2:$A$49,products!$G$2:$G$49,,0)</f>
        <v>1.6335</v>
      </c>
      <c r="R241" s="6" t="str">
        <f>IF(_xlfn.XLOOKUP(E241,customers!A241:A1240,customers!I241:I1240,0)=0,"Not Available",(_xlfn.XLOOKUP(E241,customers!A241:A1240,customers!I241:I1240,0)))</f>
        <v>No</v>
      </c>
    </row>
    <row r="242" spans="1:18" x14ac:dyDescent="0.25">
      <c r="A242" s="6" t="s">
        <v>1845</v>
      </c>
      <c r="B242" s="23">
        <v>43993</v>
      </c>
      <c r="C242" s="6" t="str">
        <f t="shared" si="9"/>
        <v>Thursday</v>
      </c>
      <c r="D242" s="6" t="str">
        <f t="shared" si="10"/>
        <v>June</v>
      </c>
      <c r="E242" s="6" t="s">
        <v>1846</v>
      </c>
      <c r="F242" s="6" t="s">
        <v>6175</v>
      </c>
      <c r="G242" s="6">
        <v>6</v>
      </c>
      <c r="H242" s="6" t="str">
        <f>_xlfn.XLOOKUP(E242,customers!$A$2:$A$1001,customers!$B$2:$B$1001,,0)</f>
        <v>Codi Littrell</v>
      </c>
      <c r="I242" s="6" t="str">
        <f>IF(_xlfn.XLOOKUP(E242,customers!$A$2:$A$1001,customers!$C$2:$C$1001,,0)=0,"Not Available",(_xlfn.XLOOKUP(E242,customers!$A$2:$A$1001,customers!$C$2:$C$1001,,0)))</f>
        <v>Not Available</v>
      </c>
      <c r="J242" s="6" t="str">
        <f>_xlfn.XLOOKUP(E242,customers!$A$1:$A$1001,customers!$G$1:$G$1001,,0)</f>
        <v>United States</v>
      </c>
      <c r="K242" s="6" t="str">
        <f>_xlfn.XLOOKUP($E242,customers!$A$2:$A$1001,customers!$F$2:$F$1001,,0)</f>
        <v>Atlanta</v>
      </c>
      <c r="L242" s="6" t="s">
        <v>6199</v>
      </c>
      <c r="M242" s="6" t="s">
        <v>6197</v>
      </c>
      <c r="N242" s="7">
        <f>INDEX(products!$A$1:$G$49,MATCH('orders '!$F242,products!$A$1:$A$49,0),MATCH('orders '!N$1,products!$A$1:$G$1,0))</f>
        <v>2.5</v>
      </c>
      <c r="O242" s="24">
        <f>INDEX(products!$A$1:$G$49,MATCH('orders '!$F242,products!$A$1:$A$49,0),MATCH('orders '!O$1,products!$A$1:$G$1,0))</f>
        <v>25.874999999999996</v>
      </c>
      <c r="P242" s="24">
        <f t="shared" si="11"/>
        <v>155.24999999999997</v>
      </c>
      <c r="Q242" s="8">
        <f>_xlfn.XLOOKUP($F242,products!$A$2:$A$49,products!$G$2:$G$49,,0)</f>
        <v>2.3287499999999994</v>
      </c>
      <c r="R242" s="6" t="str">
        <f>IF(_xlfn.XLOOKUP(E242,customers!A242:A1241,customers!I242:I1241,0)=0,"Not Available",(_xlfn.XLOOKUP(E242,customers!A242:A1241,customers!I242:I1241,0)))</f>
        <v>Yes</v>
      </c>
    </row>
    <row r="243" spans="1:18" x14ac:dyDescent="0.25">
      <c r="A243" s="9" t="s">
        <v>1849</v>
      </c>
      <c r="B243" s="25">
        <v>44082</v>
      </c>
      <c r="C243" s="9" t="str">
        <f t="shared" si="9"/>
        <v>Tuesday</v>
      </c>
      <c r="D243" s="9" t="str">
        <f t="shared" si="10"/>
        <v>September</v>
      </c>
      <c r="E243" s="9" t="s">
        <v>1850</v>
      </c>
      <c r="F243" s="9" t="s">
        <v>6151</v>
      </c>
      <c r="G243" s="9">
        <v>2</v>
      </c>
      <c r="H243" s="9" t="str">
        <f>_xlfn.XLOOKUP(E243,customers!$A$2:$A$1001,customers!$B$2:$B$1001,,0)</f>
        <v>Christel Speak</v>
      </c>
      <c r="I243" s="9" t="str">
        <f>IF(_xlfn.XLOOKUP(E243,customers!$A$2:$A$1001,customers!$C$2:$C$1001,,0)=0,"Not Available",(_xlfn.XLOOKUP(E243,customers!$A$2:$A$1001,customers!$C$2:$C$1001,,0)))</f>
        <v>Not Available</v>
      </c>
      <c r="J243" s="9" t="str">
        <f>_xlfn.XLOOKUP(E243,customers!$A$1:$A$1001,customers!$G$1:$G$1001,,0)</f>
        <v>United States</v>
      </c>
      <c r="K243" s="9" t="str">
        <f>_xlfn.XLOOKUP($E243,customers!$A$2:$A$1001,customers!$F$2:$F$1001,,0)</f>
        <v>Duluth</v>
      </c>
      <c r="L243" s="9" t="s">
        <v>6196</v>
      </c>
      <c r="M243" s="9" t="s">
        <v>6197</v>
      </c>
      <c r="N243" s="10">
        <f>INDEX(products!$A$1:$G$49,MATCH('orders '!$F243,products!$A$1:$A$49,0),MATCH('orders '!N$1,products!$A$1:$G$1,0))</f>
        <v>2.5</v>
      </c>
      <c r="O243" s="26">
        <f>INDEX(products!$A$1:$G$49,MATCH('orders '!$F243,products!$A$1:$A$49,0),MATCH('orders '!O$1,products!$A$1:$G$1,0))</f>
        <v>22.884999999999998</v>
      </c>
      <c r="P243" s="26">
        <f t="shared" si="11"/>
        <v>45.769999999999996</v>
      </c>
      <c r="Q243" s="11">
        <f>_xlfn.XLOOKUP($F243,products!$A$2:$A$49,products!$G$2:$G$49,,0)</f>
        <v>1.3730999999999998</v>
      </c>
      <c r="R243" s="6" t="str">
        <f>IF(_xlfn.XLOOKUP(E243,customers!A243:A1242,customers!I243:I1242,0)=0,"Not Available",(_xlfn.XLOOKUP(E243,customers!A243:A1242,customers!I243:I1242,0)))</f>
        <v>No</v>
      </c>
    </row>
    <row r="244" spans="1:18" x14ac:dyDescent="0.25">
      <c r="A244" s="6" t="s">
        <v>1854</v>
      </c>
      <c r="B244" s="23">
        <v>43918</v>
      </c>
      <c r="C244" s="6" t="str">
        <f t="shared" si="9"/>
        <v>Saturday</v>
      </c>
      <c r="D244" s="6" t="str">
        <f t="shared" si="10"/>
        <v>March</v>
      </c>
      <c r="E244" s="6" t="s">
        <v>1855</v>
      </c>
      <c r="F244" s="6" t="s">
        <v>6183</v>
      </c>
      <c r="G244" s="6">
        <v>3</v>
      </c>
      <c r="H244" s="6" t="str">
        <f>_xlfn.XLOOKUP(E244,customers!$A$2:$A$1001,customers!$B$2:$B$1001,,0)</f>
        <v>Sibella Rushbrooke</v>
      </c>
      <c r="I244" s="6" t="str">
        <f>IF(_xlfn.XLOOKUP(E244,customers!$A$2:$A$1001,customers!$C$2:$C$1001,,0)=0,"Not Available",(_xlfn.XLOOKUP(E244,customers!$A$2:$A$1001,customers!$C$2:$C$1001,,0)))</f>
        <v>srushbrooke6q@youku.com</v>
      </c>
      <c r="J244" s="6" t="str">
        <f>_xlfn.XLOOKUP(E244,customers!$A$1:$A$1001,customers!$G$1:$G$1001,,0)</f>
        <v>United States</v>
      </c>
      <c r="K244" s="6" t="str">
        <f>_xlfn.XLOOKUP($E244,customers!$A$2:$A$1001,customers!$F$2:$F$1001,,0)</f>
        <v>Sacramento</v>
      </c>
      <c r="L244" s="6" t="s">
        <v>6198</v>
      </c>
      <c r="M244" s="6" t="s">
        <v>6202</v>
      </c>
      <c r="N244" s="7">
        <f>INDEX(products!$A$1:$G$49,MATCH('orders '!$F244,products!$A$1:$A$49,0),MATCH('orders '!N$1,products!$A$1:$G$1,0))</f>
        <v>1</v>
      </c>
      <c r="O244" s="24">
        <f>INDEX(products!$A$1:$G$49,MATCH('orders '!$F244,products!$A$1:$A$49,0),MATCH('orders '!O$1,products!$A$1:$G$1,0))</f>
        <v>12.15</v>
      </c>
      <c r="P244" s="24">
        <f t="shared" si="11"/>
        <v>36.450000000000003</v>
      </c>
      <c r="Q244" s="8">
        <f>_xlfn.XLOOKUP($F244,products!$A$2:$A$49,products!$G$2:$G$49,,0)</f>
        <v>1.3365</v>
      </c>
      <c r="R244" s="6" t="str">
        <f>IF(_xlfn.XLOOKUP(E244,customers!A244:A1243,customers!I244:I1243,0)=0,"Not Available",(_xlfn.XLOOKUP(E244,customers!A244:A1243,customers!I244:I1243,0)))</f>
        <v>Yes</v>
      </c>
    </row>
    <row r="245" spans="1:18" x14ac:dyDescent="0.25">
      <c r="A245" s="9" t="s">
        <v>1860</v>
      </c>
      <c r="B245" s="25">
        <v>44114</v>
      </c>
      <c r="C245" s="9" t="str">
        <f t="shared" si="9"/>
        <v>Saturday</v>
      </c>
      <c r="D245" s="9" t="str">
        <f t="shared" si="10"/>
        <v>October</v>
      </c>
      <c r="E245" s="9" t="s">
        <v>1861</v>
      </c>
      <c r="F245" s="9" t="s">
        <v>6144</v>
      </c>
      <c r="G245" s="9">
        <v>4</v>
      </c>
      <c r="H245" s="9" t="str">
        <f>_xlfn.XLOOKUP(E245,customers!$A$2:$A$1001,customers!$B$2:$B$1001,,0)</f>
        <v>Tammie Drynan</v>
      </c>
      <c r="I245" s="9" t="str">
        <f>IF(_xlfn.XLOOKUP(E245,customers!$A$2:$A$1001,customers!$C$2:$C$1001,,0)=0,"Not Available",(_xlfn.XLOOKUP(E245,customers!$A$2:$A$1001,customers!$C$2:$C$1001,,0)))</f>
        <v>tdrynan6r@deviantart.com</v>
      </c>
      <c r="J245" s="9" t="str">
        <f>_xlfn.XLOOKUP(E245,customers!$A$1:$A$1001,customers!$G$1:$G$1001,,0)</f>
        <v>United States</v>
      </c>
      <c r="K245" s="9" t="str">
        <f>_xlfn.XLOOKUP($E245,customers!$A$2:$A$1001,customers!$F$2:$F$1001,,0)</f>
        <v>Tampa</v>
      </c>
      <c r="L245" s="9" t="s">
        <v>6198</v>
      </c>
      <c r="M245" s="9" t="s">
        <v>6202</v>
      </c>
      <c r="N245" s="10">
        <f>INDEX(products!$A$1:$G$49,MATCH('orders '!$F245,products!$A$1:$A$49,0),MATCH('orders '!N$1,products!$A$1:$G$1,0))</f>
        <v>0.5</v>
      </c>
      <c r="O245" s="26">
        <f>INDEX(products!$A$1:$G$49,MATCH('orders '!$F245,products!$A$1:$A$49,0),MATCH('orders '!O$1,products!$A$1:$G$1,0))</f>
        <v>7.29</v>
      </c>
      <c r="P245" s="26">
        <f t="shared" si="11"/>
        <v>29.16</v>
      </c>
      <c r="Q245" s="11">
        <f>_xlfn.XLOOKUP($F245,products!$A$2:$A$49,products!$G$2:$G$49,,0)</f>
        <v>0.80190000000000006</v>
      </c>
      <c r="R245" s="6" t="str">
        <f>IF(_xlfn.XLOOKUP(E245,customers!A245:A1244,customers!I245:I1244,0)=0,"Not Available",(_xlfn.XLOOKUP(E245,customers!A245:A1244,customers!I245:I1244,0)))</f>
        <v>Yes</v>
      </c>
    </row>
    <row r="246" spans="1:18" x14ac:dyDescent="0.25">
      <c r="A246" s="6" t="s">
        <v>1866</v>
      </c>
      <c r="B246" s="23">
        <v>44702</v>
      </c>
      <c r="C246" s="6" t="str">
        <f t="shared" si="9"/>
        <v>Saturday</v>
      </c>
      <c r="D246" s="6" t="str">
        <f t="shared" si="10"/>
        <v>May</v>
      </c>
      <c r="E246" s="6" t="s">
        <v>1867</v>
      </c>
      <c r="F246" s="6" t="s">
        <v>6181</v>
      </c>
      <c r="G246" s="6">
        <v>4</v>
      </c>
      <c r="H246" s="6" t="str">
        <f>_xlfn.XLOOKUP(E246,customers!$A$2:$A$1001,customers!$B$2:$B$1001,,0)</f>
        <v>Effie Yurkov</v>
      </c>
      <c r="I246" s="6" t="str">
        <f>IF(_xlfn.XLOOKUP(E246,customers!$A$2:$A$1001,customers!$C$2:$C$1001,,0)=0,"Not Available",(_xlfn.XLOOKUP(E246,customers!$A$2:$A$1001,customers!$C$2:$C$1001,,0)))</f>
        <v>eyurkov6s@hud.gov</v>
      </c>
      <c r="J246" s="6" t="str">
        <f>_xlfn.XLOOKUP(E246,customers!$A$1:$A$1001,customers!$G$1:$G$1001,,0)</f>
        <v>United States</v>
      </c>
      <c r="K246" s="6" t="str">
        <f>_xlfn.XLOOKUP($E246,customers!$A$2:$A$1001,customers!$F$2:$F$1001,,0)</f>
        <v>Honolulu</v>
      </c>
      <c r="L246" s="6" t="s">
        <v>6201</v>
      </c>
      <c r="M246" s="6" t="s">
        <v>6197</v>
      </c>
      <c r="N246" s="7">
        <f>INDEX(products!$A$1:$G$49,MATCH('orders '!$F246,products!$A$1:$A$49,0),MATCH('orders '!N$1,products!$A$1:$G$1,0))</f>
        <v>2.5</v>
      </c>
      <c r="O246" s="24">
        <f>INDEX(products!$A$1:$G$49,MATCH('orders '!$F246,products!$A$1:$A$49,0),MATCH('orders '!O$1,products!$A$1:$G$1,0))</f>
        <v>33.464999999999996</v>
      </c>
      <c r="P246" s="24">
        <f t="shared" si="11"/>
        <v>133.85999999999999</v>
      </c>
      <c r="Q246" s="8">
        <f>_xlfn.XLOOKUP($F246,products!$A$2:$A$49,products!$G$2:$G$49,,0)</f>
        <v>4.3504499999999995</v>
      </c>
      <c r="R246" s="6" t="str">
        <f>IF(_xlfn.XLOOKUP(E246,customers!A246:A1245,customers!I246:I1245,0)=0,"Not Available",(_xlfn.XLOOKUP(E246,customers!A246:A1245,customers!I246:I1245,0)))</f>
        <v>No</v>
      </c>
    </row>
    <row r="247" spans="1:18" x14ac:dyDescent="0.25">
      <c r="A247" s="9" t="s">
        <v>1872</v>
      </c>
      <c r="B247" s="25">
        <v>43951</v>
      </c>
      <c r="C247" s="9" t="str">
        <f t="shared" si="9"/>
        <v>Thursday</v>
      </c>
      <c r="D247" s="9" t="str">
        <f t="shared" si="10"/>
        <v>April</v>
      </c>
      <c r="E247" s="9" t="s">
        <v>1873</v>
      </c>
      <c r="F247" s="9" t="s">
        <v>6145</v>
      </c>
      <c r="G247" s="9">
        <v>5</v>
      </c>
      <c r="H247" s="9" t="str">
        <f>_xlfn.XLOOKUP(E247,customers!$A$2:$A$1001,customers!$B$2:$B$1001,,0)</f>
        <v>Lexie Mallan</v>
      </c>
      <c r="I247" s="9" t="str">
        <f>IF(_xlfn.XLOOKUP(E247,customers!$A$2:$A$1001,customers!$C$2:$C$1001,,0)=0,"Not Available",(_xlfn.XLOOKUP(E247,customers!$A$2:$A$1001,customers!$C$2:$C$1001,,0)))</f>
        <v>lmallan6t@state.gov</v>
      </c>
      <c r="J247" s="9" t="str">
        <f>_xlfn.XLOOKUP(E247,customers!$A$1:$A$1001,customers!$G$1:$G$1001,,0)</f>
        <v>United States</v>
      </c>
      <c r="K247" s="9" t="str">
        <f>_xlfn.XLOOKUP($E247,customers!$A$2:$A$1001,customers!$F$2:$F$1001,,0)</f>
        <v>Baton Rouge</v>
      </c>
      <c r="L247" s="9" t="s">
        <v>6201</v>
      </c>
      <c r="M247" s="9" t="s">
        <v>6200</v>
      </c>
      <c r="N247" s="10">
        <f>INDEX(products!$A$1:$G$49,MATCH('orders '!$F247,products!$A$1:$A$49,0),MATCH('orders '!N$1,products!$A$1:$G$1,0))</f>
        <v>0.2</v>
      </c>
      <c r="O247" s="26">
        <f>INDEX(products!$A$1:$G$49,MATCH('orders '!$F247,products!$A$1:$A$49,0),MATCH('orders '!O$1,products!$A$1:$G$1,0))</f>
        <v>4.7549999999999999</v>
      </c>
      <c r="P247" s="26">
        <f t="shared" si="11"/>
        <v>23.774999999999999</v>
      </c>
      <c r="Q247" s="11">
        <f>_xlfn.XLOOKUP($F247,products!$A$2:$A$49,products!$G$2:$G$49,,0)</f>
        <v>0.61814999999999998</v>
      </c>
      <c r="R247" s="6" t="str">
        <f>IF(_xlfn.XLOOKUP(E247,customers!A247:A1246,customers!I247:I1246,0)=0,"Not Available",(_xlfn.XLOOKUP(E247,customers!A247:A1246,customers!I247:I1246,0)))</f>
        <v>Yes</v>
      </c>
    </row>
    <row r="248" spans="1:18" x14ac:dyDescent="0.25">
      <c r="A248" s="6" t="s">
        <v>1878</v>
      </c>
      <c r="B248" s="23">
        <v>44542</v>
      </c>
      <c r="C248" s="6" t="str">
        <f t="shared" si="9"/>
        <v>Sunday</v>
      </c>
      <c r="D248" s="6" t="str">
        <f t="shared" si="10"/>
        <v>December</v>
      </c>
      <c r="E248" s="6" t="s">
        <v>1879</v>
      </c>
      <c r="F248" s="6" t="s">
        <v>6143</v>
      </c>
      <c r="G248" s="6">
        <v>3</v>
      </c>
      <c r="H248" s="6" t="str">
        <f>_xlfn.XLOOKUP(E248,customers!$A$2:$A$1001,customers!$B$2:$B$1001,,0)</f>
        <v>Georgena Bentjens</v>
      </c>
      <c r="I248" s="6" t="str">
        <f>IF(_xlfn.XLOOKUP(E248,customers!$A$2:$A$1001,customers!$C$2:$C$1001,,0)=0,"Not Available",(_xlfn.XLOOKUP(E248,customers!$A$2:$A$1001,customers!$C$2:$C$1001,,0)))</f>
        <v>gbentjens6u@netlog.com</v>
      </c>
      <c r="J248" s="6" t="str">
        <f>_xlfn.XLOOKUP(E248,customers!$A$1:$A$1001,customers!$G$1:$G$1001,,0)</f>
        <v>United Kingdom</v>
      </c>
      <c r="K248" s="6" t="str">
        <f>_xlfn.XLOOKUP($E248,customers!$A$2:$A$1001,customers!$F$2:$F$1001,,0)</f>
        <v>Newbiggin</v>
      </c>
      <c r="L248" s="6" t="s">
        <v>6201</v>
      </c>
      <c r="M248" s="6" t="s">
        <v>6202</v>
      </c>
      <c r="N248" s="7">
        <f>INDEX(products!$A$1:$G$49,MATCH('orders '!$F248,products!$A$1:$A$49,0),MATCH('orders '!N$1,products!$A$1:$G$1,0))</f>
        <v>1</v>
      </c>
      <c r="O248" s="24">
        <f>INDEX(products!$A$1:$G$49,MATCH('orders '!$F248,products!$A$1:$A$49,0),MATCH('orders '!O$1,products!$A$1:$G$1,0))</f>
        <v>12.95</v>
      </c>
      <c r="P248" s="24">
        <f t="shared" si="11"/>
        <v>38.849999999999994</v>
      </c>
      <c r="Q248" s="8">
        <f>_xlfn.XLOOKUP($F248,products!$A$2:$A$49,products!$G$2:$G$49,,0)</f>
        <v>1.6835</v>
      </c>
      <c r="R248" s="6" t="str">
        <f>IF(_xlfn.XLOOKUP(E248,customers!A248:A1247,customers!I248:I1247,0)=0,"Not Available",(_xlfn.XLOOKUP(E248,customers!A248:A1247,customers!I248:I1247,0)))</f>
        <v>No</v>
      </c>
    </row>
    <row r="249" spans="1:18" x14ac:dyDescent="0.25">
      <c r="A249" s="9" t="s">
        <v>1884</v>
      </c>
      <c r="B249" s="25">
        <v>44131</v>
      </c>
      <c r="C249" s="9" t="str">
        <f t="shared" si="9"/>
        <v>Tuesday</v>
      </c>
      <c r="D249" s="9" t="str">
        <f t="shared" si="10"/>
        <v>October</v>
      </c>
      <c r="E249" s="9" t="s">
        <v>1885</v>
      </c>
      <c r="F249" s="9" t="s">
        <v>6178</v>
      </c>
      <c r="G249" s="9">
        <v>6</v>
      </c>
      <c r="H249" s="9" t="str">
        <f>_xlfn.XLOOKUP(E249,customers!$A$2:$A$1001,customers!$B$2:$B$1001,,0)</f>
        <v>Delmar Beasant</v>
      </c>
      <c r="I249" s="9" t="str">
        <f>IF(_xlfn.XLOOKUP(E249,customers!$A$2:$A$1001,customers!$C$2:$C$1001,,0)=0,"Not Available",(_xlfn.XLOOKUP(E249,customers!$A$2:$A$1001,customers!$C$2:$C$1001,,0)))</f>
        <v>Not Available</v>
      </c>
      <c r="J249" s="9" t="str">
        <f>_xlfn.XLOOKUP(E249,customers!$A$1:$A$1001,customers!$G$1:$G$1001,,0)</f>
        <v>Ireland</v>
      </c>
      <c r="K249" s="9" t="str">
        <f>_xlfn.XLOOKUP($E249,customers!$A$2:$A$1001,customers!$F$2:$F$1001,,0)</f>
        <v>Kilkenny</v>
      </c>
      <c r="L249" s="9" t="s">
        <v>6196</v>
      </c>
      <c r="M249" s="9" t="s">
        <v>6200</v>
      </c>
      <c r="N249" s="10">
        <f>INDEX(products!$A$1:$G$49,MATCH('orders '!$F249,products!$A$1:$A$49,0),MATCH('orders '!N$1,products!$A$1:$G$1,0))</f>
        <v>0.2</v>
      </c>
      <c r="O249" s="26">
        <f>INDEX(products!$A$1:$G$49,MATCH('orders '!$F249,products!$A$1:$A$49,0),MATCH('orders '!O$1,products!$A$1:$G$1,0))</f>
        <v>3.5849999999999995</v>
      </c>
      <c r="P249" s="26">
        <f t="shared" si="11"/>
        <v>21.509999999999998</v>
      </c>
      <c r="Q249" s="11">
        <f>_xlfn.XLOOKUP($F249,products!$A$2:$A$49,products!$G$2:$G$49,,0)</f>
        <v>0.21509999999999996</v>
      </c>
      <c r="R249" s="6" t="str">
        <f>IF(_xlfn.XLOOKUP(E249,customers!A249:A1248,customers!I249:I1248,0)=0,"Not Available",(_xlfn.XLOOKUP(E249,customers!A249:A1248,customers!I249:I1248,0)))</f>
        <v>Yes</v>
      </c>
    </row>
    <row r="250" spans="1:18" x14ac:dyDescent="0.25">
      <c r="A250" s="6" t="s">
        <v>1889</v>
      </c>
      <c r="B250" s="23">
        <v>44019</v>
      </c>
      <c r="C250" s="6" t="str">
        <f t="shared" si="9"/>
        <v>Tuesday</v>
      </c>
      <c r="D250" s="6" t="str">
        <f t="shared" si="10"/>
        <v>July</v>
      </c>
      <c r="E250" s="6" t="s">
        <v>1890</v>
      </c>
      <c r="F250" s="6" t="s">
        <v>6147</v>
      </c>
      <c r="G250" s="6">
        <v>1</v>
      </c>
      <c r="H250" s="6" t="str">
        <f>_xlfn.XLOOKUP(E250,customers!$A$2:$A$1001,customers!$B$2:$B$1001,,0)</f>
        <v>Lyn Entwistle</v>
      </c>
      <c r="I250" s="6" t="str">
        <f>IF(_xlfn.XLOOKUP(E250,customers!$A$2:$A$1001,customers!$C$2:$C$1001,,0)=0,"Not Available",(_xlfn.XLOOKUP(E250,customers!$A$2:$A$1001,customers!$C$2:$C$1001,,0)))</f>
        <v>lentwistle6w@omniture.com</v>
      </c>
      <c r="J250" s="6" t="str">
        <f>_xlfn.XLOOKUP(E250,customers!$A$1:$A$1001,customers!$G$1:$G$1001,,0)</f>
        <v>United States</v>
      </c>
      <c r="K250" s="6" t="str">
        <f>_xlfn.XLOOKUP($E250,customers!$A$2:$A$1001,customers!$F$2:$F$1001,,0)</f>
        <v>Minneapolis</v>
      </c>
      <c r="L250" s="6" t="s">
        <v>6199</v>
      </c>
      <c r="M250" s="6" t="s">
        <v>6202</v>
      </c>
      <c r="N250" s="7">
        <f>INDEX(products!$A$1:$G$49,MATCH('orders '!$F250,products!$A$1:$A$49,0),MATCH('orders '!N$1,products!$A$1:$G$1,0))</f>
        <v>1</v>
      </c>
      <c r="O250" s="24">
        <f>INDEX(products!$A$1:$G$49,MATCH('orders '!$F250,products!$A$1:$A$49,0),MATCH('orders '!O$1,products!$A$1:$G$1,0))</f>
        <v>9.9499999999999993</v>
      </c>
      <c r="P250" s="24">
        <f t="shared" si="11"/>
        <v>9.9499999999999993</v>
      </c>
      <c r="Q250" s="8">
        <f>_xlfn.XLOOKUP($F250,products!$A$2:$A$49,products!$G$2:$G$49,,0)</f>
        <v>0.89549999999999985</v>
      </c>
      <c r="R250" s="6" t="str">
        <f>IF(_xlfn.XLOOKUP(E250,customers!A250:A1249,customers!I250:I1249,0)=0,"Not Available",(_xlfn.XLOOKUP(E250,customers!A250:A1249,customers!I250:I1249,0)))</f>
        <v>Yes</v>
      </c>
    </row>
    <row r="251" spans="1:18" x14ac:dyDescent="0.25">
      <c r="A251" s="9" t="s">
        <v>1895</v>
      </c>
      <c r="B251" s="25">
        <v>43861</v>
      </c>
      <c r="C251" s="9" t="str">
        <f t="shared" si="9"/>
        <v>Friday</v>
      </c>
      <c r="D251" s="9" t="str">
        <f t="shared" si="10"/>
        <v>January</v>
      </c>
      <c r="E251" s="9" t="s">
        <v>1935</v>
      </c>
      <c r="F251" s="9" t="s">
        <v>6170</v>
      </c>
      <c r="G251" s="9">
        <v>1</v>
      </c>
      <c r="H251" s="9" t="str">
        <f>_xlfn.XLOOKUP(E251,customers!$A$2:$A$1001,customers!$B$2:$B$1001,,0)</f>
        <v>Zacharias Kiffe</v>
      </c>
      <c r="I251" s="9" t="str">
        <f>IF(_xlfn.XLOOKUP(E251,customers!$A$2:$A$1001,customers!$C$2:$C$1001,,0)=0,"Not Available",(_xlfn.XLOOKUP(E251,customers!$A$2:$A$1001,customers!$C$2:$C$1001,,0)))</f>
        <v>zkiffe74@cyberchimps.com</v>
      </c>
      <c r="J251" s="9" t="str">
        <f>_xlfn.XLOOKUP(E251,customers!$A$1:$A$1001,customers!$G$1:$G$1001,,0)</f>
        <v>United States</v>
      </c>
      <c r="K251" s="9" t="str">
        <f>_xlfn.XLOOKUP($E251,customers!$A$2:$A$1001,customers!$F$2:$F$1001,,0)</f>
        <v>Milwaukee</v>
      </c>
      <c r="L251" s="9" t="s">
        <v>6201</v>
      </c>
      <c r="M251" s="9" t="s">
        <v>6200</v>
      </c>
      <c r="N251" s="10">
        <f>INDEX(products!$A$1:$G$49,MATCH('orders '!$F251,products!$A$1:$A$49,0),MATCH('orders '!N$1,products!$A$1:$G$1,0))</f>
        <v>1</v>
      </c>
      <c r="O251" s="26">
        <f>INDEX(products!$A$1:$G$49,MATCH('orders '!$F251,products!$A$1:$A$49,0),MATCH('orders '!O$1,products!$A$1:$G$1,0))</f>
        <v>15.85</v>
      </c>
      <c r="P251" s="26">
        <f t="shared" si="11"/>
        <v>15.85</v>
      </c>
      <c r="Q251" s="11">
        <f>_xlfn.XLOOKUP($F251,products!$A$2:$A$49,products!$G$2:$G$49,,0)</f>
        <v>2.0605000000000002</v>
      </c>
      <c r="R251" s="6" t="str">
        <f>IF(_xlfn.XLOOKUP(E251,customers!A251:A1250,customers!I251:I1250,0)=0,"Not Available",(_xlfn.XLOOKUP(E251,customers!A251:A1250,customers!I251:I1250,0)))</f>
        <v>Yes</v>
      </c>
    </row>
    <row r="252" spans="1:18" x14ac:dyDescent="0.25">
      <c r="A252" s="6" t="s">
        <v>1900</v>
      </c>
      <c r="B252" s="23">
        <v>43879</v>
      </c>
      <c r="C252" s="6" t="str">
        <f t="shared" si="9"/>
        <v>Tuesday</v>
      </c>
      <c r="D252" s="6" t="str">
        <f t="shared" si="10"/>
        <v>February</v>
      </c>
      <c r="E252" s="6" t="s">
        <v>1901</v>
      </c>
      <c r="F252" s="6" t="s">
        <v>6174</v>
      </c>
      <c r="G252" s="6">
        <v>1</v>
      </c>
      <c r="H252" s="6" t="str">
        <f>_xlfn.XLOOKUP(E252,customers!$A$2:$A$1001,customers!$B$2:$B$1001,,0)</f>
        <v>Mercedes Acott</v>
      </c>
      <c r="I252" s="6" t="str">
        <f>IF(_xlfn.XLOOKUP(E252,customers!$A$2:$A$1001,customers!$C$2:$C$1001,,0)=0,"Not Available",(_xlfn.XLOOKUP(E252,customers!$A$2:$A$1001,customers!$C$2:$C$1001,,0)))</f>
        <v>macott6y@pagesperso-orange.fr</v>
      </c>
      <c r="J252" s="6" t="str">
        <f>_xlfn.XLOOKUP(E252,customers!$A$1:$A$1001,customers!$G$1:$G$1001,,0)</f>
        <v>United States</v>
      </c>
      <c r="K252" s="6" t="str">
        <f>_xlfn.XLOOKUP($E252,customers!$A$2:$A$1001,customers!$F$2:$F$1001,,0)</f>
        <v>Charlotte</v>
      </c>
      <c r="L252" s="6" t="s">
        <v>6196</v>
      </c>
      <c r="M252" s="6" t="s">
        <v>6197</v>
      </c>
      <c r="N252" s="7">
        <f>INDEX(products!$A$1:$G$49,MATCH('orders '!$F252,products!$A$1:$A$49,0),MATCH('orders '!N$1,products!$A$1:$G$1,0))</f>
        <v>0.2</v>
      </c>
      <c r="O252" s="24">
        <f>INDEX(products!$A$1:$G$49,MATCH('orders '!$F252,products!$A$1:$A$49,0),MATCH('orders '!O$1,products!$A$1:$G$1,0))</f>
        <v>2.9849999999999999</v>
      </c>
      <c r="P252" s="24">
        <f t="shared" si="11"/>
        <v>2.9849999999999999</v>
      </c>
      <c r="Q252" s="8">
        <f>_xlfn.XLOOKUP($F252,products!$A$2:$A$49,products!$G$2:$G$49,,0)</f>
        <v>0.17909999999999998</v>
      </c>
      <c r="R252" s="6" t="str">
        <f>IF(_xlfn.XLOOKUP(E252,customers!A252:A1251,customers!I252:I1251,0)=0,"Not Available",(_xlfn.XLOOKUP(E252,customers!A252:A1251,customers!I252:I1251,0)))</f>
        <v>Yes</v>
      </c>
    </row>
    <row r="253" spans="1:18" x14ac:dyDescent="0.25">
      <c r="A253" s="9" t="s">
        <v>1906</v>
      </c>
      <c r="B253" s="25">
        <v>44360</v>
      </c>
      <c r="C253" s="9" t="str">
        <f t="shared" si="9"/>
        <v>Sunday</v>
      </c>
      <c r="D253" s="9" t="str">
        <f t="shared" si="10"/>
        <v>June</v>
      </c>
      <c r="E253" s="9" t="s">
        <v>1907</v>
      </c>
      <c r="F253" s="9" t="s">
        <v>6141</v>
      </c>
      <c r="G253" s="9">
        <v>5</v>
      </c>
      <c r="H253" s="9" t="str">
        <f>_xlfn.XLOOKUP(E253,customers!$A$2:$A$1001,customers!$B$2:$B$1001,,0)</f>
        <v>Connor Heaviside</v>
      </c>
      <c r="I253" s="9" t="str">
        <f>IF(_xlfn.XLOOKUP(E253,customers!$A$2:$A$1001,customers!$C$2:$C$1001,,0)=0,"Not Available",(_xlfn.XLOOKUP(E253,customers!$A$2:$A$1001,customers!$C$2:$C$1001,,0)))</f>
        <v>cheaviside6z@rediff.com</v>
      </c>
      <c r="J253" s="9" t="str">
        <f>_xlfn.XLOOKUP(E253,customers!$A$1:$A$1001,customers!$G$1:$G$1001,,0)</f>
        <v>United States</v>
      </c>
      <c r="K253" s="9" t="str">
        <f>_xlfn.XLOOKUP($E253,customers!$A$2:$A$1001,customers!$F$2:$F$1001,,0)</f>
        <v>Phoenix</v>
      </c>
      <c r="L253" s="9" t="s">
        <v>6198</v>
      </c>
      <c r="M253" s="9" t="s">
        <v>6197</v>
      </c>
      <c r="N253" s="10">
        <f>INDEX(products!$A$1:$G$49,MATCH('orders '!$F253,products!$A$1:$A$49,0),MATCH('orders '!N$1,products!$A$1:$G$1,0))</f>
        <v>1</v>
      </c>
      <c r="O253" s="26">
        <f>INDEX(products!$A$1:$G$49,MATCH('orders '!$F253,products!$A$1:$A$49,0),MATCH('orders '!O$1,products!$A$1:$G$1,0))</f>
        <v>13.75</v>
      </c>
      <c r="P253" s="26">
        <f t="shared" si="11"/>
        <v>68.75</v>
      </c>
      <c r="Q253" s="11">
        <f>_xlfn.XLOOKUP($F253,products!$A$2:$A$49,products!$G$2:$G$49,,0)</f>
        <v>1.5125</v>
      </c>
      <c r="R253" s="6" t="str">
        <f>IF(_xlfn.XLOOKUP(E253,customers!A253:A1252,customers!I253:I1252,0)=0,"Not Available",(_xlfn.XLOOKUP(E253,customers!A253:A1252,customers!I253:I1252,0)))</f>
        <v>Yes</v>
      </c>
    </row>
    <row r="254" spans="1:18" x14ac:dyDescent="0.25">
      <c r="A254" s="6" t="s">
        <v>1912</v>
      </c>
      <c r="B254" s="23">
        <v>44779</v>
      </c>
      <c r="C254" s="6" t="str">
        <f t="shared" si="9"/>
        <v>Saturday</v>
      </c>
      <c r="D254" s="6" t="str">
        <f t="shared" si="10"/>
        <v>August</v>
      </c>
      <c r="E254" s="6" t="s">
        <v>1913</v>
      </c>
      <c r="F254" s="6" t="s">
        <v>6147</v>
      </c>
      <c r="G254" s="6">
        <v>3</v>
      </c>
      <c r="H254" s="6" t="str">
        <f>_xlfn.XLOOKUP(E254,customers!$A$2:$A$1001,customers!$B$2:$B$1001,,0)</f>
        <v>Devy Bulbrook</v>
      </c>
      <c r="I254" s="6" t="str">
        <f>IF(_xlfn.XLOOKUP(E254,customers!$A$2:$A$1001,customers!$C$2:$C$1001,,0)=0,"Not Available",(_xlfn.XLOOKUP(E254,customers!$A$2:$A$1001,customers!$C$2:$C$1001,,0)))</f>
        <v>Not Available</v>
      </c>
      <c r="J254" s="6" t="str">
        <f>_xlfn.XLOOKUP(E254,customers!$A$1:$A$1001,customers!$G$1:$G$1001,,0)</f>
        <v>United States</v>
      </c>
      <c r="K254" s="6" t="str">
        <f>_xlfn.XLOOKUP($E254,customers!$A$2:$A$1001,customers!$F$2:$F$1001,,0)</f>
        <v>Jamaica</v>
      </c>
      <c r="L254" s="6" t="s">
        <v>6199</v>
      </c>
      <c r="M254" s="6" t="s">
        <v>6202</v>
      </c>
      <c r="N254" s="7">
        <f>INDEX(products!$A$1:$G$49,MATCH('orders '!$F254,products!$A$1:$A$49,0),MATCH('orders '!N$1,products!$A$1:$G$1,0))</f>
        <v>1</v>
      </c>
      <c r="O254" s="24">
        <f>INDEX(products!$A$1:$G$49,MATCH('orders '!$F254,products!$A$1:$A$49,0),MATCH('orders '!O$1,products!$A$1:$G$1,0))</f>
        <v>9.9499999999999993</v>
      </c>
      <c r="P254" s="24">
        <f t="shared" si="11"/>
        <v>29.849999999999998</v>
      </c>
      <c r="Q254" s="8">
        <f>_xlfn.XLOOKUP($F254,products!$A$2:$A$49,products!$G$2:$G$49,,0)</f>
        <v>0.89549999999999985</v>
      </c>
      <c r="R254" s="6" t="str">
        <f>IF(_xlfn.XLOOKUP(E254,customers!A254:A1253,customers!I254:I1253,0)=0,"Not Available",(_xlfn.XLOOKUP(E254,customers!A254:A1253,customers!I254:I1253,0)))</f>
        <v>No</v>
      </c>
    </row>
    <row r="255" spans="1:18" x14ac:dyDescent="0.25">
      <c r="A255" s="9" t="s">
        <v>1917</v>
      </c>
      <c r="B255" s="25">
        <v>44523</v>
      </c>
      <c r="C255" s="9" t="str">
        <f t="shared" si="9"/>
        <v>Tuesday</v>
      </c>
      <c r="D255" s="9" t="str">
        <f t="shared" si="10"/>
        <v>November</v>
      </c>
      <c r="E255" s="9" t="s">
        <v>1918</v>
      </c>
      <c r="F255" s="9" t="s">
        <v>6162</v>
      </c>
      <c r="G255" s="9">
        <v>4</v>
      </c>
      <c r="H255" s="9" t="str">
        <f>_xlfn.XLOOKUP(E255,customers!$A$2:$A$1001,customers!$B$2:$B$1001,,0)</f>
        <v>Leia Kernan</v>
      </c>
      <c r="I255" s="9" t="str">
        <f>IF(_xlfn.XLOOKUP(E255,customers!$A$2:$A$1001,customers!$C$2:$C$1001,,0)=0,"Not Available",(_xlfn.XLOOKUP(E255,customers!$A$2:$A$1001,customers!$C$2:$C$1001,,0)))</f>
        <v>lkernan71@wsj.com</v>
      </c>
      <c r="J255" s="9" t="str">
        <f>_xlfn.XLOOKUP(E255,customers!$A$1:$A$1001,customers!$G$1:$G$1001,,0)</f>
        <v>United States</v>
      </c>
      <c r="K255" s="9" t="str">
        <f>_xlfn.XLOOKUP($E255,customers!$A$2:$A$1001,customers!$F$2:$F$1001,,0)</f>
        <v>Champaign</v>
      </c>
      <c r="L255" s="9" t="s">
        <v>6201</v>
      </c>
      <c r="M255" s="9" t="s">
        <v>6197</v>
      </c>
      <c r="N255" s="10">
        <f>INDEX(products!$A$1:$G$49,MATCH('orders '!$F255,products!$A$1:$A$49,0),MATCH('orders '!N$1,products!$A$1:$G$1,0))</f>
        <v>1</v>
      </c>
      <c r="O255" s="26">
        <f>INDEX(products!$A$1:$G$49,MATCH('orders '!$F255,products!$A$1:$A$49,0),MATCH('orders '!O$1,products!$A$1:$G$1,0))</f>
        <v>14.55</v>
      </c>
      <c r="P255" s="26">
        <f t="shared" si="11"/>
        <v>58.2</v>
      </c>
      <c r="Q255" s="11">
        <f>_xlfn.XLOOKUP($F255,products!$A$2:$A$49,products!$G$2:$G$49,,0)</f>
        <v>1.8915000000000002</v>
      </c>
      <c r="R255" s="6" t="str">
        <f>IF(_xlfn.XLOOKUP(E255,customers!A255:A1254,customers!I255:I1254,0)=0,"Not Available",(_xlfn.XLOOKUP(E255,customers!A255:A1254,customers!I255:I1254,0)))</f>
        <v>No</v>
      </c>
    </row>
    <row r="256" spans="1:18" x14ac:dyDescent="0.25">
      <c r="A256" s="6" t="s">
        <v>1923</v>
      </c>
      <c r="B256" s="23">
        <v>44482</v>
      </c>
      <c r="C256" s="6" t="str">
        <f t="shared" si="9"/>
        <v>Wednesday</v>
      </c>
      <c r="D256" s="6" t="str">
        <f t="shared" si="10"/>
        <v>October</v>
      </c>
      <c r="E256" s="6" t="s">
        <v>1924</v>
      </c>
      <c r="F256" s="6" t="s">
        <v>6173</v>
      </c>
      <c r="G256" s="6">
        <v>4</v>
      </c>
      <c r="H256" s="6" t="str">
        <f>_xlfn.XLOOKUP(E256,customers!$A$2:$A$1001,customers!$B$2:$B$1001,,0)</f>
        <v>Rosaline McLae</v>
      </c>
      <c r="I256" s="6" t="str">
        <f>IF(_xlfn.XLOOKUP(E256,customers!$A$2:$A$1001,customers!$C$2:$C$1001,,0)=0,"Not Available",(_xlfn.XLOOKUP(E256,customers!$A$2:$A$1001,customers!$C$2:$C$1001,,0)))</f>
        <v>rmclae72@dailymotion.com</v>
      </c>
      <c r="J256" s="6" t="str">
        <f>_xlfn.XLOOKUP(E256,customers!$A$1:$A$1001,customers!$G$1:$G$1001,,0)</f>
        <v>United Kingdom</v>
      </c>
      <c r="K256" s="6" t="str">
        <f>_xlfn.XLOOKUP($E256,customers!$A$2:$A$1001,customers!$F$2:$F$1001,,0)</f>
        <v>Swindon</v>
      </c>
      <c r="L256" s="6" t="s">
        <v>6196</v>
      </c>
      <c r="M256" s="6" t="s">
        <v>6200</v>
      </c>
      <c r="N256" s="7">
        <f>INDEX(products!$A$1:$G$49,MATCH('orders '!$F256,products!$A$1:$A$49,0),MATCH('orders '!N$1,products!$A$1:$G$1,0))</f>
        <v>0.5</v>
      </c>
      <c r="O256" s="24">
        <f>INDEX(products!$A$1:$G$49,MATCH('orders '!$F256,products!$A$1:$A$49,0),MATCH('orders '!O$1,products!$A$1:$G$1,0))</f>
        <v>7.169999999999999</v>
      </c>
      <c r="P256" s="24">
        <f t="shared" si="11"/>
        <v>28.679999999999996</v>
      </c>
      <c r="Q256" s="8">
        <f>_xlfn.XLOOKUP($F256,products!$A$2:$A$49,products!$G$2:$G$49,,0)</f>
        <v>0.43019999999999992</v>
      </c>
      <c r="R256" s="6" t="str">
        <f>IF(_xlfn.XLOOKUP(E256,customers!A256:A1255,customers!I256:I1255,0)=0,"Not Available",(_xlfn.XLOOKUP(E256,customers!A256:A1255,customers!I256:I1255,0)))</f>
        <v>No</v>
      </c>
    </row>
    <row r="257" spans="1:18" x14ac:dyDescent="0.25">
      <c r="A257" s="9" t="s">
        <v>1928</v>
      </c>
      <c r="B257" s="25">
        <v>44439</v>
      </c>
      <c r="C257" s="9" t="str">
        <f t="shared" si="9"/>
        <v>Tuesday</v>
      </c>
      <c r="D257" s="9" t="str">
        <f t="shared" si="10"/>
        <v>August</v>
      </c>
      <c r="E257" s="9" t="s">
        <v>1929</v>
      </c>
      <c r="F257" s="9" t="s">
        <v>6173</v>
      </c>
      <c r="G257" s="9">
        <v>3</v>
      </c>
      <c r="H257" s="9" t="str">
        <f>_xlfn.XLOOKUP(E257,customers!$A$2:$A$1001,customers!$B$2:$B$1001,,0)</f>
        <v>Cleve Blowfelde</v>
      </c>
      <c r="I257" s="9" t="str">
        <f>IF(_xlfn.XLOOKUP(E257,customers!$A$2:$A$1001,customers!$C$2:$C$1001,,0)=0,"Not Available",(_xlfn.XLOOKUP(E257,customers!$A$2:$A$1001,customers!$C$2:$C$1001,,0)))</f>
        <v>cblowfelde73@ustream.tv</v>
      </c>
      <c r="J257" s="9" t="str">
        <f>_xlfn.XLOOKUP(E257,customers!$A$1:$A$1001,customers!$G$1:$G$1001,,0)</f>
        <v>United States</v>
      </c>
      <c r="K257" s="9" t="str">
        <f>_xlfn.XLOOKUP($E257,customers!$A$2:$A$1001,customers!$F$2:$F$1001,,0)</f>
        <v>Tucson</v>
      </c>
      <c r="L257" s="9" t="s">
        <v>6196</v>
      </c>
      <c r="M257" s="9" t="s">
        <v>6200</v>
      </c>
      <c r="N257" s="10">
        <f>INDEX(products!$A$1:$G$49,MATCH('orders '!$F257,products!$A$1:$A$49,0),MATCH('orders '!N$1,products!$A$1:$G$1,0))</f>
        <v>0.5</v>
      </c>
      <c r="O257" s="26">
        <f>INDEX(products!$A$1:$G$49,MATCH('orders '!$F257,products!$A$1:$A$49,0),MATCH('orders '!O$1,products!$A$1:$G$1,0))</f>
        <v>7.169999999999999</v>
      </c>
      <c r="P257" s="26">
        <f t="shared" si="11"/>
        <v>21.509999999999998</v>
      </c>
      <c r="Q257" s="11">
        <f>_xlfn.XLOOKUP($F257,products!$A$2:$A$49,products!$G$2:$G$49,,0)</f>
        <v>0.43019999999999992</v>
      </c>
      <c r="R257" s="6" t="str">
        <f>IF(_xlfn.XLOOKUP(E257,customers!A257:A1256,customers!I257:I1256,0)=0,"Not Available",(_xlfn.XLOOKUP(E257,customers!A257:A1256,customers!I257:I1256,0)))</f>
        <v>No</v>
      </c>
    </row>
    <row r="258" spans="1:18" x14ac:dyDescent="0.25">
      <c r="A258" s="6" t="s">
        <v>1934</v>
      </c>
      <c r="B258" s="23">
        <v>43846</v>
      </c>
      <c r="C258" s="6" t="str">
        <f t="shared" si="9"/>
        <v>Thursday</v>
      </c>
      <c r="D258" s="6" t="str">
        <f t="shared" si="10"/>
        <v>January</v>
      </c>
      <c r="E258" s="6" t="s">
        <v>1935</v>
      </c>
      <c r="F258" s="6" t="s">
        <v>6160</v>
      </c>
      <c r="G258" s="6">
        <v>2</v>
      </c>
      <c r="H258" s="6" t="str">
        <f>_xlfn.XLOOKUP(E258,customers!$A$2:$A$1001,customers!$B$2:$B$1001,,0)</f>
        <v>Zacharias Kiffe</v>
      </c>
      <c r="I258" s="6" t="str">
        <f>IF(_xlfn.XLOOKUP(E258,customers!$A$2:$A$1001,customers!$C$2:$C$1001,,0)=0,"Not Available",(_xlfn.XLOOKUP(E258,customers!$A$2:$A$1001,customers!$C$2:$C$1001,,0)))</f>
        <v>zkiffe74@cyberchimps.com</v>
      </c>
      <c r="J258" s="6" t="str">
        <f>_xlfn.XLOOKUP(E258,customers!$A$1:$A$1001,customers!$G$1:$G$1001,,0)</f>
        <v>United States</v>
      </c>
      <c r="K258" s="6" t="str">
        <f>_xlfn.XLOOKUP($E258,customers!$A$2:$A$1001,customers!$F$2:$F$1001,,0)</f>
        <v>Milwaukee</v>
      </c>
      <c r="L258" s="6" t="s">
        <v>6201</v>
      </c>
      <c r="M258" s="6" t="s">
        <v>6197</v>
      </c>
      <c r="N258" s="7">
        <f>INDEX(products!$A$1:$G$49,MATCH('orders '!$F258,products!$A$1:$A$49,0),MATCH('orders '!N$1,products!$A$1:$G$1,0))</f>
        <v>0.5</v>
      </c>
      <c r="O258" s="24">
        <f>INDEX(products!$A$1:$G$49,MATCH('orders '!$F258,products!$A$1:$A$49,0),MATCH('orders '!O$1,products!$A$1:$G$1,0))</f>
        <v>8.73</v>
      </c>
      <c r="P258" s="24">
        <f t="shared" si="11"/>
        <v>17.46</v>
      </c>
      <c r="Q258" s="8">
        <f>_xlfn.XLOOKUP($F258,products!$A$2:$A$49,products!$G$2:$G$49,,0)</f>
        <v>1.1349</v>
      </c>
      <c r="R258" s="6" t="str">
        <f>IF(_xlfn.XLOOKUP(E258,customers!A258:A1257,customers!I258:I1257,0)=0,"Not Available",(_xlfn.XLOOKUP(E258,customers!A258:A1257,customers!I258:I1257,0)))</f>
        <v>Yes</v>
      </c>
    </row>
    <row r="259" spans="1:18" x14ac:dyDescent="0.25">
      <c r="A259" s="9" t="s">
        <v>1940</v>
      </c>
      <c r="B259" s="25">
        <v>44676</v>
      </c>
      <c r="C259" s="9" t="str">
        <f t="shared" ref="C259:C322" si="12">TEXT(B259,"dddd")</f>
        <v>Monday</v>
      </c>
      <c r="D259" s="9" t="str">
        <f t="shared" ref="D259:D322" si="13">TEXT(B259,"mmmm")</f>
        <v>April</v>
      </c>
      <c r="E259" s="9" t="s">
        <v>1941</v>
      </c>
      <c r="F259" s="9" t="s">
        <v>6185</v>
      </c>
      <c r="G259" s="9">
        <v>1</v>
      </c>
      <c r="H259" s="9" t="str">
        <f>_xlfn.XLOOKUP(E259,customers!$A$2:$A$1001,customers!$B$2:$B$1001,,0)</f>
        <v>Denyse O'Calleran</v>
      </c>
      <c r="I259" s="9" t="str">
        <f>IF(_xlfn.XLOOKUP(E259,customers!$A$2:$A$1001,customers!$C$2:$C$1001,,0)=0,"Not Available",(_xlfn.XLOOKUP(E259,customers!$A$2:$A$1001,customers!$C$2:$C$1001,,0)))</f>
        <v>docalleran75@ucla.edu</v>
      </c>
      <c r="J259" s="9" t="str">
        <f>_xlfn.XLOOKUP(E259,customers!$A$1:$A$1001,customers!$G$1:$G$1001,,0)</f>
        <v>United States</v>
      </c>
      <c r="K259" s="9" t="str">
        <f>_xlfn.XLOOKUP($E259,customers!$A$2:$A$1001,customers!$F$2:$F$1001,,0)</f>
        <v>Pompano Beach</v>
      </c>
      <c r="L259" s="9" t="s">
        <v>6198</v>
      </c>
      <c r="M259" s="9" t="s">
        <v>6202</v>
      </c>
      <c r="N259" s="10">
        <f>INDEX(products!$A$1:$G$49,MATCH('orders '!$F259,products!$A$1:$A$49,0),MATCH('orders '!N$1,products!$A$1:$G$1,0))</f>
        <v>2.5</v>
      </c>
      <c r="O259" s="26">
        <f>INDEX(products!$A$1:$G$49,MATCH('orders '!$F259,products!$A$1:$A$49,0),MATCH('orders '!O$1,products!$A$1:$G$1,0))</f>
        <v>27.945</v>
      </c>
      <c r="P259" s="26">
        <f t="shared" ref="P259:P322" si="14">O259*G259</f>
        <v>27.945</v>
      </c>
      <c r="Q259" s="11">
        <f>_xlfn.XLOOKUP($F259,products!$A$2:$A$49,products!$G$2:$G$49,,0)</f>
        <v>3.07395</v>
      </c>
      <c r="R259" s="6" t="str">
        <f>IF(_xlfn.XLOOKUP(E259,customers!A259:A1258,customers!I259:I1258,0)=0,"Not Available",(_xlfn.XLOOKUP(E259,customers!A259:A1258,customers!I259:I1258,0)))</f>
        <v>Yes</v>
      </c>
    </row>
    <row r="260" spans="1:18" x14ac:dyDescent="0.25">
      <c r="A260" s="6" t="s">
        <v>1946</v>
      </c>
      <c r="B260" s="23">
        <v>44513</v>
      </c>
      <c r="C260" s="6" t="str">
        <f t="shared" si="12"/>
        <v>Saturday</v>
      </c>
      <c r="D260" s="6" t="str">
        <f t="shared" si="13"/>
        <v>November</v>
      </c>
      <c r="E260" s="6" t="s">
        <v>1947</v>
      </c>
      <c r="F260" s="6" t="s">
        <v>6185</v>
      </c>
      <c r="G260" s="6">
        <v>5</v>
      </c>
      <c r="H260" s="6" t="str">
        <f>_xlfn.XLOOKUP(E260,customers!$A$2:$A$1001,customers!$B$2:$B$1001,,0)</f>
        <v>Cobby Cromwell</v>
      </c>
      <c r="I260" s="6" t="str">
        <f>IF(_xlfn.XLOOKUP(E260,customers!$A$2:$A$1001,customers!$C$2:$C$1001,,0)=0,"Not Available",(_xlfn.XLOOKUP(E260,customers!$A$2:$A$1001,customers!$C$2:$C$1001,,0)))</f>
        <v>ccromwell76@desdev.cn</v>
      </c>
      <c r="J260" s="6" t="str">
        <f>_xlfn.XLOOKUP(E260,customers!$A$1:$A$1001,customers!$G$1:$G$1001,,0)</f>
        <v>United States</v>
      </c>
      <c r="K260" s="6" t="str">
        <f>_xlfn.XLOOKUP($E260,customers!$A$2:$A$1001,customers!$F$2:$F$1001,,0)</f>
        <v>Whittier</v>
      </c>
      <c r="L260" s="6" t="s">
        <v>6198</v>
      </c>
      <c r="M260" s="6" t="s">
        <v>6202</v>
      </c>
      <c r="N260" s="7">
        <f>INDEX(products!$A$1:$G$49,MATCH('orders '!$F260,products!$A$1:$A$49,0),MATCH('orders '!N$1,products!$A$1:$G$1,0))</f>
        <v>2.5</v>
      </c>
      <c r="O260" s="24">
        <f>INDEX(products!$A$1:$G$49,MATCH('orders '!$F260,products!$A$1:$A$49,0),MATCH('orders '!O$1,products!$A$1:$G$1,0))</f>
        <v>27.945</v>
      </c>
      <c r="P260" s="24">
        <f t="shared" si="14"/>
        <v>139.72499999999999</v>
      </c>
      <c r="Q260" s="8">
        <f>_xlfn.XLOOKUP($F260,products!$A$2:$A$49,products!$G$2:$G$49,,0)</f>
        <v>3.07395</v>
      </c>
      <c r="R260" s="6" t="str">
        <f>IF(_xlfn.XLOOKUP(E260,customers!A260:A1259,customers!I260:I1259,0)=0,"Not Available",(_xlfn.XLOOKUP(E260,customers!A260:A1259,customers!I260:I1259,0)))</f>
        <v>No</v>
      </c>
    </row>
    <row r="261" spans="1:18" x14ac:dyDescent="0.25">
      <c r="A261" s="9" t="s">
        <v>1952</v>
      </c>
      <c r="B261" s="25">
        <v>44355</v>
      </c>
      <c r="C261" s="9" t="str">
        <f t="shared" si="12"/>
        <v>Tuesday</v>
      </c>
      <c r="D261" s="9" t="str">
        <f t="shared" si="13"/>
        <v>June</v>
      </c>
      <c r="E261" s="9" t="s">
        <v>1953</v>
      </c>
      <c r="F261" s="9" t="s">
        <v>6174</v>
      </c>
      <c r="G261" s="9">
        <v>2</v>
      </c>
      <c r="H261" s="9" t="str">
        <f>_xlfn.XLOOKUP(E261,customers!$A$2:$A$1001,customers!$B$2:$B$1001,,0)</f>
        <v>Irv Hay</v>
      </c>
      <c r="I261" s="9" t="str">
        <f>IF(_xlfn.XLOOKUP(E261,customers!$A$2:$A$1001,customers!$C$2:$C$1001,,0)=0,"Not Available",(_xlfn.XLOOKUP(E261,customers!$A$2:$A$1001,customers!$C$2:$C$1001,,0)))</f>
        <v>ihay77@lulu.com</v>
      </c>
      <c r="J261" s="9" t="str">
        <f>_xlfn.XLOOKUP(E261,customers!$A$1:$A$1001,customers!$G$1:$G$1001,,0)</f>
        <v>United Kingdom</v>
      </c>
      <c r="K261" s="9" t="str">
        <f>_xlfn.XLOOKUP($E261,customers!$A$2:$A$1001,customers!$F$2:$F$1001,,0)</f>
        <v>Sheffield</v>
      </c>
      <c r="L261" s="9" t="s">
        <v>6196</v>
      </c>
      <c r="M261" s="9" t="s">
        <v>6197</v>
      </c>
      <c r="N261" s="10">
        <f>INDEX(products!$A$1:$G$49,MATCH('orders '!$F261,products!$A$1:$A$49,0),MATCH('orders '!N$1,products!$A$1:$G$1,0))</f>
        <v>0.2</v>
      </c>
      <c r="O261" s="26">
        <f>INDEX(products!$A$1:$G$49,MATCH('orders '!$F261,products!$A$1:$A$49,0),MATCH('orders '!O$1,products!$A$1:$G$1,0))</f>
        <v>2.9849999999999999</v>
      </c>
      <c r="P261" s="26">
        <f t="shared" si="14"/>
        <v>5.97</v>
      </c>
      <c r="Q261" s="11">
        <f>_xlfn.XLOOKUP($F261,products!$A$2:$A$49,products!$G$2:$G$49,,0)</f>
        <v>0.17909999999999998</v>
      </c>
      <c r="R261" s="6" t="str">
        <f>IF(_xlfn.XLOOKUP(E261,customers!A261:A1260,customers!I261:I1260,0)=0,"Not Available",(_xlfn.XLOOKUP(E261,customers!A261:A1260,customers!I261:I1260,0)))</f>
        <v>No</v>
      </c>
    </row>
    <row r="262" spans="1:18" x14ac:dyDescent="0.25">
      <c r="A262" s="6" t="s">
        <v>1958</v>
      </c>
      <c r="B262" s="23">
        <v>44156</v>
      </c>
      <c r="C262" s="6" t="str">
        <f t="shared" si="12"/>
        <v>Saturday</v>
      </c>
      <c r="D262" s="6" t="str">
        <f t="shared" si="13"/>
        <v>November</v>
      </c>
      <c r="E262" s="6" t="s">
        <v>1959</v>
      </c>
      <c r="F262" s="6" t="s">
        <v>6142</v>
      </c>
      <c r="G262" s="6">
        <v>1</v>
      </c>
      <c r="H262" s="6" t="str">
        <f>_xlfn.XLOOKUP(E262,customers!$A$2:$A$1001,customers!$B$2:$B$1001,,0)</f>
        <v>Tani Taffarello</v>
      </c>
      <c r="I262" s="6" t="str">
        <f>IF(_xlfn.XLOOKUP(E262,customers!$A$2:$A$1001,customers!$C$2:$C$1001,,0)=0,"Not Available",(_xlfn.XLOOKUP(E262,customers!$A$2:$A$1001,customers!$C$2:$C$1001,,0)))</f>
        <v>ttaffarello78@sciencedaily.com</v>
      </c>
      <c r="J262" s="6" t="str">
        <f>_xlfn.XLOOKUP(E262,customers!$A$1:$A$1001,customers!$G$1:$G$1001,,0)</f>
        <v>United States</v>
      </c>
      <c r="K262" s="6" t="str">
        <f>_xlfn.XLOOKUP($E262,customers!$A$2:$A$1001,customers!$F$2:$F$1001,,0)</f>
        <v>Saint Louis</v>
      </c>
      <c r="L262" s="6" t="s">
        <v>6196</v>
      </c>
      <c r="M262" s="6" t="s">
        <v>6200</v>
      </c>
      <c r="N262" s="7">
        <f>INDEX(products!$A$1:$G$49,MATCH('orders '!$F262,products!$A$1:$A$49,0),MATCH('orders '!N$1,products!$A$1:$G$1,0))</f>
        <v>2.5</v>
      </c>
      <c r="O262" s="24">
        <f>INDEX(products!$A$1:$G$49,MATCH('orders '!$F262,products!$A$1:$A$49,0),MATCH('orders '!O$1,products!$A$1:$G$1,0))</f>
        <v>27.484999999999996</v>
      </c>
      <c r="P262" s="24">
        <f t="shared" si="14"/>
        <v>27.484999999999996</v>
      </c>
      <c r="Q262" s="8">
        <f>_xlfn.XLOOKUP($F262,products!$A$2:$A$49,products!$G$2:$G$49,,0)</f>
        <v>1.6490999999999998</v>
      </c>
      <c r="R262" s="6" t="str">
        <f>IF(_xlfn.XLOOKUP(E262,customers!A262:A1261,customers!I262:I1261,0)=0,"Not Available",(_xlfn.XLOOKUP(E262,customers!A262:A1261,customers!I262:I1261,0)))</f>
        <v>Yes</v>
      </c>
    </row>
    <row r="263" spans="1:18" x14ac:dyDescent="0.25">
      <c r="A263" s="9" t="s">
        <v>1963</v>
      </c>
      <c r="B263" s="25">
        <v>43538</v>
      </c>
      <c r="C263" s="9" t="str">
        <f t="shared" si="12"/>
        <v>Thursday</v>
      </c>
      <c r="D263" s="9" t="str">
        <f t="shared" si="13"/>
        <v>March</v>
      </c>
      <c r="E263" s="9" t="s">
        <v>1964</v>
      </c>
      <c r="F263" s="9" t="s">
        <v>6179</v>
      </c>
      <c r="G263" s="9">
        <v>5</v>
      </c>
      <c r="H263" s="9" t="str">
        <f>_xlfn.XLOOKUP(E263,customers!$A$2:$A$1001,customers!$B$2:$B$1001,,0)</f>
        <v>Monique Canty</v>
      </c>
      <c r="I263" s="9" t="str">
        <f>IF(_xlfn.XLOOKUP(E263,customers!$A$2:$A$1001,customers!$C$2:$C$1001,,0)=0,"Not Available",(_xlfn.XLOOKUP(E263,customers!$A$2:$A$1001,customers!$C$2:$C$1001,,0)))</f>
        <v>mcanty79@jigsy.com</v>
      </c>
      <c r="J263" s="9" t="str">
        <f>_xlfn.XLOOKUP(E263,customers!$A$1:$A$1001,customers!$G$1:$G$1001,,0)</f>
        <v>United States</v>
      </c>
      <c r="K263" s="9" t="str">
        <f>_xlfn.XLOOKUP($E263,customers!$A$2:$A$1001,customers!$F$2:$F$1001,,0)</f>
        <v>Erie</v>
      </c>
      <c r="L263" s="9" t="s">
        <v>6196</v>
      </c>
      <c r="M263" s="9" t="s">
        <v>6200</v>
      </c>
      <c r="N263" s="10">
        <f>INDEX(products!$A$1:$G$49,MATCH('orders '!$F263,products!$A$1:$A$49,0),MATCH('orders '!N$1,products!$A$1:$G$1,0))</f>
        <v>1</v>
      </c>
      <c r="O263" s="26">
        <f>INDEX(products!$A$1:$G$49,MATCH('orders '!$F263,products!$A$1:$A$49,0),MATCH('orders '!O$1,products!$A$1:$G$1,0))</f>
        <v>11.95</v>
      </c>
      <c r="P263" s="26">
        <f t="shared" si="14"/>
        <v>59.75</v>
      </c>
      <c r="Q263" s="11">
        <f>_xlfn.XLOOKUP($F263,products!$A$2:$A$49,products!$G$2:$G$49,,0)</f>
        <v>0.71699999999999997</v>
      </c>
      <c r="R263" s="6" t="str">
        <f>IF(_xlfn.XLOOKUP(E263,customers!A263:A1262,customers!I263:I1262,0)=0,"Not Available",(_xlfn.XLOOKUP(E263,customers!A263:A1262,customers!I263:I1262,0)))</f>
        <v>Yes</v>
      </c>
    </row>
    <row r="264" spans="1:18" x14ac:dyDescent="0.25">
      <c r="A264" s="6" t="s">
        <v>1969</v>
      </c>
      <c r="B264" s="23">
        <v>43693</v>
      </c>
      <c r="C264" s="6" t="str">
        <f t="shared" si="12"/>
        <v>Friday</v>
      </c>
      <c r="D264" s="6" t="str">
        <f t="shared" si="13"/>
        <v>August</v>
      </c>
      <c r="E264" s="6" t="s">
        <v>1970</v>
      </c>
      <c r="F264" s="6" t="s">
        <v>6141</v>
      </c>
      <c r="G264" s="6">
        <v>3</v>
      </c>
      <c r="H264" s="6" t="str">
        <f>_xlfn.XLOOKUP(E264,customers!$A$2:$A$1001,customers!$B$2:$B$1001,,0)</f>
        <v>Javier Kopke</v>
      </c>
      <c r="I264" s="6" t="str">
        <f>IF(_xlfn.XLOOKUP(E264,customers!$A$2:$A$1001,customers!$C$2:$C$1001,,0)=0,"Not Available",(_xlfn.XLOOKUP(E264,customers!$A$2:$A$1001,customers!$C$2:$C$1001,,0)))</f>
        <v>jkopke7a@auda.org.au</v>
      </c>
      <c r="J264" s="6" t="str">
        <f>_xlfn.XLOOKUP(E264,customers!$A$1:$A$1001,customers!$G$1:$G$1001,,0)</f>
        <v>United States</v>
      </c>
      <c r="K264" s="6" t="str">
        <f>_xlfn.XLOOKUP($E264,customers!$A$2:$A$1001,customers!$F$2:$F$1001,,0)</f>
        <v>Tacoma</v>
      </c>
      <c r="L264" s="6" t="s">
        <v>6198</v>
      </c>
      <c r="M264" s="6" t="s">
        <v>6197</v>
      </c>
      <c r="N264" s="7">
        <f>INDEX(products!$A$1:$G$49,MATCH('orders '!$F264,products!$A$1:$A$49,0),MATCH('orders '!N$1,products!$A$1:$G$1,0))</f>
        <v>1</v>
      </c>
      <c r="O264" s="24">
        <f>INDEX(products!$A$1:$G$49,MATCH('orders '!$F264,products!$A$1:$A$49,0),MATCH('orders '!O$1,products!$A$1:$G$1,0))</f>
        <v>13.75</v>
      </c>
      <c r="P264" s="24">
        <f t="shared" si="14"/>
        <v>41.25</v>
      </c>
      <c r="Q264" s="8">
        <f>_xlfn.XLOOKUP($F264,products!$A$2:$A$49,products!$G$2:$G$49,,0)</f>
        <v>1.5125</v>
      </c>
      <c r="R264" s="6" t="str">
        <f>IF(_xlfn.XLOOKUP(E264,customers!A264:A1263,customers!I264:I1263,0)=0,"Not Available",(_xlfn.XLOOKUP(E264,customers!A264:A1263,customers!I264:I1263,0)))</f>
        <v>No</v>
      </c>
    </row>
    <row r="265" spans="1:18" x14ac:dyDescent="0.25">
      <c r="A265" s="9" t="s">
        <v>1975</v>
      </c>
      <c r="B265" s="25">
        <v>43577</v>
      </c>
      <c r="C265" s="9" t="str">
        <f t="shared" si="12"/>
        <v>Monday</v>
      </c>
      <c r="D265" s="9" t="str">
        <f t="shared" si="13"/>
        <v>April</v>
      </c>
      <c r="E265" s="9" t="s">
        <v>1976</v>
      </c>
      <c r="F265" s="9" t="s">
        <v>6181</v>
      </c>
      <c r="G265" s="9">
        <v>4</v>
      </c>
      <c r="H265" s="9" t="str">
        <f>_xlfn.XLOOKUP(E265,customers!$A$2:$A$1001,customers!$B$2:$B$1001,,0)</f>
        <v>Mar McIver</v>
      </c>
      <c r="I265" s="9" t="str">
        <f>IF(_xlfn.XLOOKUP(E265,customers!$A$2:$A$1001,customers!$C$2:$C$1001,,0)=0,"Not Available",(_xlfn.XLOOKUP(E265,customers!$A$2:$A$1001,customers!$C$2:$C$1001,,0)))</f>
        <v>Not Available</v>
      </c>
      <c r="J265" s="9" t="str">
        <f>_xlfn.XLOOKUP(E265,customers!$A$1:$A$1001,customers!$G$1:$G$1001,,0)</f>
        <v>United States</v>
      </c>
      <c r="K265" s="9" t="str">
        <f>_xlfn.XLOOKUP($E265,customers!$A$2:$A$1001,customers!$F$2:$F$1001,,0)</f>
        <v>Richmond</v>
      </c>
      <c r="L265" s="9" t="s">
        <v>6201</v>
      </c>
      <c r="M265" s="9" t="s">
        <v>6197</v>
      </c>
      <c r="N265" s="10">
        <f>INDEX(products!$A$1:$G$49,MATCH('orders '!$F265,products!$A$1:$A$49,0),MATCH('orders '!N$1,products!$A$1:$G$1,0))</f>
        <v>2.5</v>
      </c>
      <c r="O265" s="26">
        <f>INDEX(products!$A$1:$G$49,MATCH('orders '!$F265,products!$A$1:$A$49,0),MATCH('orders '!O$1,products!$A$1:$G$1,0))</f>
        <v>33.464999999999996</v>
      </c>
      <c r="P265" s="26">
        <f t="shared" si="14"/>
        <v>133.85999999999999</v>
      </c>
      <c r="Q265" s="11">
        <f>_xlfn.XLOOKUP($F265,products!$A$2:$A$49,products!$G$2:$G$49,,0)</f>
        <v>4.3504499999999995</v>
      </c>
      <c r="R265" s="6" t="str">
        <f>IF(_xlfn.XLOOKUP(E265,customers!A265:A1264,customers!I265:I1264,0)=0,"Not Available",(_xlfn.XLOOKUP(E265,customers!A265:A1264,customers!I265:I1264,0)))</f>
        <v>No</v>
      </c>
    </row>
    <row r="266" spans="1:18" x14ac:dyDescent="0.25">
      <c r="A266" s="6" t="s">
        <v>1980</v>
      </c>
      <c r="B266" s="23">
        <v>44683</v>
      </c>
      <c r="C266" s="6" t="str">
        <f t="shared" si="12"/>
        <v>Monday</v>
      </c>
      <c r="D266" s="6" t="str">
        <f t="shared" si="13"/>
        <v>May</v>
      </c>
      <c r="E266" s="6" t="s">
        <v>1981</v>
      </c>
      <c r="F266" s="6" t="s">
        <v>6179</v>
      </c>
      <c r="G266" s="6">
        <v>5</v>
      </c>
      <c r="H266" s="6" t="str">
        <f>_xlfn.XLOOKUP(E266,customers!$A$2:$A$1001,customers!$B$2:$B$1001,,0)</f>
        <v>Arabella Fransewich</v>
      </c>
      <c r="I266" s="6" t="str">
        <f>IF(_xlfn.XLOOKUP(E266,customers!$A$2:$A$1001,customers!$C$2:$C$1001,,0)=0,"Not Available",(_xlfn.XLOOKUP(E266,customers!$A$2:$A$1001,customers!$C$2:$C$1001,,0)))</f>
        <v>Not Available</v>
      </c>
      <c r="J266" s="6" t="str">
        <f>_xlfn.XLOOKUP(E266,customers!$A$1:$A$1001,customers!$G$1:$G$1001,,0)</f>
        <v>Ireland</v>
      </c>
      <c r="K266" s="6" t="str">
        <f>_xlfn.XLOOKUP($E266,customers!$A$2:$A$1001,customers!$F$2:$F$1001,,0)</f>
        <v>Kinsealy-Drinan</v>
      </c>
      <c r="L266" s="6" t="s">
        <v>6196</v>
      </c>
      <c r="M266" s="6" t="s">
        <v>6200</v>
      </c>
      <c r="N266" s="7">
        <f>INDEX(products!$A$1:$G$49,MATCH('orders '!$F266,products!$A$1:$A$49,0),MATCH('orders '!N$1,products!$A$1:$G$1,0))</f>
        <v>1</v>
      </c>
      <c r="O266" s="24">
        <f>INDEX(products!$A$1:$G$49,MATCH('orders '!$F266,products!$A$1:$A$49,0),MATCH('orders '!O$1,products!$A$1:$G$1,0))</f>
        <v>11.95</v>
      </c>
      <c r="P266" s="24">
        <f t="shared" si="14"/>
        <v>59.75</v>
      </c>
      <c r="Q266" s="8">
        <f>_xlfn.XLOOKUP($F266,products!$A$2:$A$49,products!$G$2:$G$49,,0)</f>
        <v>0.71699999999999997</v>
      </c>
      <c r="R266" s="6" t="str">
        <f>IF(_xlfn.XLOOKUP(E266,customers!A266:A1265,customers!I266:I1265,0)=0,"Not Available",(_xlfn.XLOOKUP(E266,customers!A266:A1265,customers!I266:I1265,0)))</f>
        <v>Yes</v>
      </c>
    </row>
    <row r="267" spans="1:18" x14ac:dyDescent="0.25">
      <c r="A267" s="9" t="s">
        <v>1986</v>
      </c>
      <c r="B267" s="25">
        <v>43872</v>
      </c>
      <c r="C267" s="9" t="str">
        <f t="shared" si="12"/>
        <v>Tuesday</v>
      </c>
      <c r="D267" s="9" t="str">
        <f t="shared" si="13"/>
        <v>February</v>
      </c>
      <c r="E267" s="9" t="s">
        <v>1987</v>
      </c>
      <c r="F267" s="9" t="s">
        <v>6158</v>
      </c>
      <c r="G267" s="9">
        <v>1</v>
      </c>
      <c r="H267" s="9" t="str">
        <f>_xlfn.XLOOKUP(E267,customers!$A$2:$A$1001,customers!$B$2:$B$1001,,0)</f>
        <v>Violette Hellmore</v>
      </c>
      <c r="I267" s="9" t="str">
        <f>IF(_xlfn.XLOOKUP(E267,customers!$A$2:$A$1001,customers!$C$2:$C$1001,,0)=0,"Not Available",(_xlfn.XLOOKUP(E267,customers!$A$2:$A$1001,customers!$C$2:$C$1001,,0)))</f>
        <v>vhellmore7d@bbc.co.uk</v>
      </c>
      <c r="J267" s="9" t="str">
        <f>_xlfn.XLOOKUP(E267,customers!$A$1:$A$1001,customers!$G$1:$G$1001,,0)</f>
        <v>United States</v>
      </c>
      <c r="K267" s="9" t="str">
        <f>_xlfn.XLOOKUP($E267,customers!$A$2:$A$1001,customers!$F$2:$F$1001,,0)</f>
        <v>Little Rock</v>
      </c>
      <c r="L267" s="9" t="s">
        <v>6199</v>
      </c>
      <c r="M267" s="9" t="s">
        <v>6202</v>
      </c>
      <c r="N267" s="10">
        <f>INDEX(products!$A$1:$G$49,MATCH('orders '!$F267,products!$A$1:$A$49,0),MATCH('orders '!N$1,products!$A$1:$G$1,0))</f>
        <v>0.5</v>
      </c>
      <c r="O267" s="26">
        <f>INDEX(products!$A$1:$G$49,MATCH('orders '!$F267,products!$A$1:$A$49,0),MATCH('orders '!O$1,products!$A$1:$G$1,0))</f>
        <v>5.97</v>
      </c>
      <c r="P267" s="26">
        <f t="shared" si="14"/>
        <v>5.97</v>
      </c>
      <c r="Q267" s="11">
        <f>_xlfn.XLOOKUP($F267,products!$A$2:$A$49,products!$G$2:$G$49,,0)</f>
        <v>0.5373</v>
      </c>
      <c r="R267" s="6" t="str">
        <f>IF(_xlfn.XLOOKUP(E267,customers!A267:A1266,customers!I267:I1266,0)=0,"Not Available",(_xlfn.XLOOKUP(E267,customers!A267:A1266,customers!I267:I1266,0)))</f>
        <v>Yes</v>
      </c>
    </row>
    <row r="268" spans="1:18" x14ac:dyDescent="0.25">
      <c r="A268" s="6" t="s">
        <v>1992</v>
      </c>
      <c r="B268" s="23">
        <v>44283</v>
      </c>
      <c r="C268" s="6" t="str">
        <f t="shared" si="12"/>
        <v>Sunday</v>
      </c>
      <c r="D268" s="6" t="str">
        <f t="shared" si="13"/>
        <v>March</v>
      </c>
      <c r="E268" s="6" t="s">
        <v>1993</v>
      </c>
      <c r="F268" s="6" t="s">
        <v>6183</v>
      </c>
      <c r="G268" s="6">
        <v>2</v>
      </c>
      <c r="H268" s="6" t="str">
        <f>_xlfn.XLOOKUP(E268,customers!$A$2:$A$1001,customers!$B$2:$B$1001,,0)</f>
        <v>Myles Seawright</v>
      </c>
      <c r="I268" s="6" t="str">
        <f>IF(_xlfn.XLOOKUP(E268,customers!$A$2:$A$1001,customers!$C$2:$C$1001,,0)=0,"Not Available",(_xlfn.XLOOKUP(E268,customers!$A$2:$A$1001,customers!$C$2:$C$1001,,0)))</f>
        <v>mseawright7e@nbcnews.com</v>
      </c>
      <c r="J268" s="6" t="str">
        <f>_xlfn.XLOOKUP(E268,customers!$A$1:$A$1001,customers!$G$1:$G$1001,,0)</f>
        <v>United Kingdom</v>
      </c>
      <c r="K268" s="6" t="str">
        <f>_xlfn.XLOOKUP($E268,customers!$A$2:$A$1001,customers!$F$2:$F$1001,,0)</f>
        <v>Newton</v>
      </c>
      <c r="L268" s="6" t="s">
        <v>6198</v>
      </c>
      <c r="M268" s="6" t="s">
        <v>6202</v>
      </c>
      <c r="N268" s="7">
        <f>INDEX(products!$A$1:$G$49,MATCH('orders '!$F268,products!$A$1:$A$49,0),MATCH('orders '!N$1,products!$A$1:$G$1,0))</f>
        <v>1</v>
      </c>
      <c r="O268" s="24">
        <f>INDEX(products!$A$1:$G$49,MATCH('orders '!$F268,products!$A$1:$A$49,0),MATCH('orders '!O$1,products!$A$1:$G$1,0))</f>
        <v>12.15</v>
      </c>
      <c r="P268" s="24">
        <f t="shared" si="14"/>
        <v>24.3</v>
      </c>
      <c r="Q268" s="8">
        <f>_xlfn.XLOOKUP($F268,products!$A$2:$A$49,products!$G$2:$G$49,,0)</f>
        <v>1.3365</v>
      </c>
      <c r="R268" s="6" t="str">
        <f>IF(_xlfn.XLOOKUP(E268,customers!A268:A1267,customers!I268:I1267,0)=0,"Not Available",(_xlfn.XLOOKUP(E268,customers!A268:A1267,customers!I268:I1267,0)))</f>
        <v>No</v>
      </c>
    </row>
    <row r="269" spans="1:18" x14ac:dyDescent="0.25">
      <c r="A269" s="9" t="s">
        <v>1998</v>
      </c>
      <c r="B269" s="25">
        <v>44324</v>
      </c>
      <c r="C269" s="9" t="str">
        <f t="shared" si="12"/>
        <v>Saturday</v>
      </c>
      <c r="D269" s="9" t="str">
        <f t="shared" si="13"/>
        <v>May</v>
      </c>
      <c r="E269" s="9" t="s">
        <v>1999</v>
      </c>
      <c r="F269" s="9" t="s">
        <v>6153</v>
      </c>
      <c r="G269" s="9">
        <v>6</v>
      </c>
      <c r="H269" s="9" t="str">
        <f>_xlfn.XLOOKUP(E269,customers!$A$2:$A$1001,customers!$B$2:$B$1001,,0)</f>
        <v>Silvana Northeast</v>
      </c>
      <c r="I269" s="9" t="str">
        <f>IF(_xlfn.XLOOKUP(E269,customers!$A$2:$A$1001,customers!$C$2:$C$1001,,0)=0,"Not Available",(_xlfn.XLOOKUP(E269,customers!$A$2:$A$1001,customers!$C$2:$C$1001,,0)))</f>
        <v>snortheast7f@mashable.com</v>
      </c>
      <c r="J269" s="9" t="str">
        <f>_xlfn.XLOOKUP(E269,customers!$A$1:$A$1001,customers!$G$1:$G$1001,,0)</f>
        <v>United States</v>
      </c>
      <c r="K269" s="9" t="str">
        <f>_xlfn.XLOOKUP($E269,customers!$A$2:$A$1001,customers!$F$2:$F$1001,,0)</f>
        <v>Sparks</v>
      </c>
      <c r="L269" s="9" t="s">
        <v>6198</v>
      </c>
      <c r="M269" s="9" t="s">
        <v>6202</v>
      </c>
      <c r="N269" s="10">
        <f>INDEX(products!$A$1:$G$49,MATCH('orders '!$F269,products!$A$1:$A$49,0),MATCH('orders '!N$1,products!$A$1:$G$1,0))</f>
        <v>0.2</v>
      </c>
      <c r="O269" s="26">
        <f>INDEX(products!$A$1:$G$49,MATCH('orders '!$F269,products!$A$1:$A$49,0),MATCH('orders '!O$1,products!$A$1:$G$1,0))</f>
        <v>3.645</v>
      </c>
      <c r="P269" s="26">
        <f t="shared" si="14"/>
        <v>21.87</v>
      </c>
      <c r="Q269" s="11">
        <f>_xlfn.XLOOKUP($F269,products!$A$2:$A$49,products!$G$2:$G$49,,0)</f>
        <v>0.40095000000000003</v>
      </c>
      <c r="R269" s="6" t="str">
        <f>IF(_xlfn.XLOOKUP(E269,customers!A269:A1268,customers!I269:I1268,0)=0,"Not Available",(_xlfn.XLOOKUP(E269,customers!A269:A1268,customers!I269:I1268,0)))</f>
        <v>Yes</v>
      </c>
    </row>
    <row r="270" spans="1:18" x14ac:dyDescent="0.25">
      <c r="A270" s="6" t="s">
        <v>2004</v>
      </c>
      <c r="B270" s="23">
        <v>43790</v>
      </c>
      <c r="C270" s="6" t="str">
        <f t="shared" si="12"/>
        <v>Thursday</v>
      </c>
      <c r="D270" s="6" t="str">
        <f t="shared" si="13"/>
        <v>November</v>
      </c>
      <c r="E270" s="6" t="s">
        <v>1672</v>
      </c>
      <c r="F270" s="6" t="s">
        <v>6147</v>
      </c>
      <c r="G270" s="6">
        <v>2</v>
      </c>
      <c r="H270" s="6" t="str">
        <f>_xlfn.XLOOKUP(E270,customers!$A$2:$A$1001,customers!$B$2:$B$1001,,0)</f>
        <v>Anselma Attwater</v>
      </c>
      <c r="I270" s="6" t="str">
        <f>IF(_xlfn.XLOOKUP(E270,customers!$A$2:$A$1001,customers!$C$2:$C$1001,,0)=0,"Not Available",(_xlfn.XLOOKUP(E270,customers!$A$2:$A$1001,customers!$C$2:$C$1001,,0)))</f>
        <v>aattwater5u@wikia.com</v>
      </c>
      <c r="J270" s="6" t="str">
        <f>_xlfn.XLOOKUP(E270,customers!$A$1:$A$1001,customers!$G$1:$G$1001,,0)</f>
        <v>United States</v>
      </c>
      <c r="K270" s="6" t="str">
        <f>_xlfn.XLOOKUP($E270,customers!$A$2:$A$1001,customers!$F$2:$F$1001,,0)</f>
        <v>Charlottesville</v>
      </c>
      <c r="L270" s="6" t="s">
        <v>6199</v>
      </c>
      <c r="M270" s="6" t="s">
        <v>6202</v>
      </c>
      <c r="N270" s="7">
        <f>INDEX(products!$A$1:$G$49,MATCH('orders '!$F270,products!$A$1:$A$49,0),MATCH('orders '!N$1,products!$A$1:$G$1,0))</f>
        <v>1</v>
      </c>
      <c r="O270" s="24">
        <f>INDEX(products!$A$1:$G$49,MATCH('orders '!$F270,products!$A$1:$A$49,0),MATCH('orders '!O$1,products!$A$1:$G$1,0))</f>
        <v>9.9499999999999993</v>
      </c>
      <c r="P270" s="24">
        <f t="shared" si="14"/>
        <v>19.899999999999999</v>
      </c>
      <c r="Q270" s="8">
        <f>_xlfn.XLOOKUP($F270,products!$A$2:$A$49,products!$G$2:$G$49,,0)</f>
        <v>0.89549999999999985</v>
      </c>
      <c r="R270" s="6" t="str">
        <f>IF(_xlfn.XLOOKUP(E270,customers!A270:A1269,customers!I270:I1269,0)=0,"Not Available",(_xlfn.XLOOKUP(E270,customers!A270:A1269,customers!I270:I1269,0)))</f>
        <v>Not Available</v>
      </c>
    </row>
    <row r="271" spans="1:18" x14ac:dyDescent="0.25">
      <c r="A271" s="9" t="s">
        <v>2009</v>
      </c>
      <c r="B271" s="25">
        <v>44333</v>
      </c>
      <c r="C271" s="9" t="str">
        <f t="shared" si="12"/>
        <v>Monday</v>
      </c>
      <c r="D271" s="9" t="str">
        <f t="shared" si="13"/>
        <v>May</v>
      </c>
      <c r="E271" s="9" t="s">
        <v>2010</v>
      </c>
      <c r="F271" s="9" t="s">
        <v>6154</v>
      </c>
      <c r="G271" s="9">
        <v>2</v>
      </c>
      <c r="H271" s="9" t="str">
        <f>_xlfn.XLOOKUP(E271,customers!$A$2:$A$1001,customers!$B$2:$B$1001,,0)</f>
        <v>Monica Fearon</v>
      </c>
      <c r="I271" s="9" t="str">
        <f>IF(_xlfn.XLOOKUP(E271,customers!$A$2:$A$1001,customers!$C$2:$C$1001,,0)=0,"Not Available",(_xlfn.XLOOKUP(E271,customers!$A$2:$A$1001,customers!$C$2:$C$1001,,0)))</f>
        <v>mfearon7h@reverbnation.com</v>
      </c>
      <c r="J271" s="9" t="str">
        <f>_xlfn.XLOOKUP(E271,customers!$A$1:$A$1001,customers!$G$1:$G$1001,,0)</f>
        <v>United States</v>
      </c>
      <c r="K271" s="9" t="str">
        <f>_xlfn.XLOOKUP($E271,customers!$A$2:$A$1001,customers!$F$2:$F$1001,,0)</f>
        <v>Denton</v>
      </c>
      <c r="L271" s="9" t="s">
        <v>6199</v>
      </c>
      <c r="M271" s="9" t="s">
        <v>6202</v>
      </c>
      <c r="N271" s="10">
        <f>INDEX(products!$A$1:$G$49,MATCH('orders '!$F271,products!$A$1:$A$49,0),MATCH('orders '!N$1,products!$A$1:$G$1,0))</f>
        <v>0.2</v>
      </c>
      <c r="O271" s="26">
        <f>INDEX(products!$A$1:$G$49,MATCH('orders '!$F271,products!$A$1:$A$49,0),MATCH('orders '!O$1,products!$A$1:$G$1,0))</f>
        <v>2.9849999999999999</v>
      </c>
      <c r="P271" s="26">
        <f t="shared" si="14"/>
        <v>5.97</v>
      </c>
      <c r="Q271" s="11">
        <f>_xlfn.XLOOKUP($F271,products!$A$2:$A$49,products!$G$2:$G$49,,0)</f>
        <v>0.26865</v>
      </c>
      <c r="R271" s="6" t="str">
        <f>IF(_xlfn.XLOOKUP(E271,customers!A271:A1270,customers!I271:I1270,0)=0,"Not Available",(_xlfn.XLOOKUP(E271,customers!A271:A1270,customers!I271:I1270,0)))</f>
        <v>No</v>
      </c>
    </row>
    <row r="272" spans="1:18" x14ac:dyDescent="0.25">
      <c r="A272" s="6" t="s">
        <v>2015</v>
      </c>
      <c r="B272" s="23">
        <v>43655</v>
      </c>
      <c r="C272" s="6" t="str">
        <f t="shared" si="12"/>
        <v>Tuesday</v>
      </c>
      <c r="D272" s="6" t="str">
        <f t="shared" si="13"/>
        <v>July</v>
      </c>
      <c r="E272" s="6" t="s">
        <v>2016</v>
      </c>
      <c r="F272" s="6" t="s">
        <v>6144</v>
      </c>
      <c r="G272" s="6">
        <v>1</v>
      </c>
      <c r="H272" s="6" t="str">
        <f>_xlfn.XLOOKUP(E272,customers!$A$2:$A$1001,customers!$B$2:$B$1001,,0)</f>
        <v>Barney Chisnell</v>
      </c>
      <c r="I272" s="6" t="str">
        <f>IF(_xlfn.XLOOKUP(E272,customers!$A$2:$A$1001,customers!$C$2:$C$1001,,0)=0,"Not Available",(_xlfn.XLOOKUP(E272,customers!$A$2:$A$1001,customers!$C$2:$C$1001,,0)))</f>
        <v>Not Available</v>
      </c>
      <c r="J272" s="6" t="str">
        <f>_xlfn.XLOOKUP(E272,customers!$A$1:$A$1001,customers!$G$1:$G$1001,,0)</f>
        <v>Ireland</v>
      </c>
      <c r="K272" s="6" t="str">
        <f>_xlfn.XLOOKUP($E272,customers!$A$2:$A$1001,customers!$F$2:$F$1001,,0)</f>
        <v>Tullamore</v>
      </c>
      <c r="L272" s="6" t="s">
        <v>6198</v>
      </c>
      <c r="M272" s="6" t="s">
        <v>6202</v>
      </c>
      <c r="N272" s="7">
        <f>INDEX(products!$A$1:$G$49,MATCH('orders '!$F272,products!$A$1:$A$49,0),MATCH('orders '!N$1,products!$A$1:$G$1,0))</f>
        <v>0.5</v>
      </c>
      <c r="O272" s="24">
        <f>INDEX(products!$A$1:$G$49,MATCH('orders '!$F272,products!$A$1:$A$49,0),MATCH('orders '!O$1,products!$A$1:$G$1,0))</f>
        <v>7.29</v>
      </c>
      <c r="P272" s="24">
        <f t="shared" si="14"/>
        <v>7.29</v>
      </c>
      <c r="Q272" s="8">
        <f>_xlfn.XLOOKUP($F272,products!$A$2:$A$49,products!$G$2:$G$49,,0)</f>
        <v>0.80190000000000006</v>
      </c>
      <c r="R272" s="6" t="str">
        <f>IF(_xlfn.XLOOKUP(E272,customers!A272:A1271,customers!I272:I1271,0)=0,"Not Available",(_xlfn.XLOOKUP(E272,customers!A272:A1271,customers!I272:I1271,0)))</f>
        <v>Yes</v>
      </c>
    </row>
    <row r="273" spans="1:18" x14ac:dyDescent="0.25">
      <c r="A273" s="9" t="s">
        <v>2019</v>
      </c>
      <c r="B273" s="25">
        <v>43971</v>
      </c>
      <c r="C273" s="9" t="str">
        <f t="shared" si="12"/>
        <v>Wednesday</v>
      </c>
      <c r="D273" s="9" t="str">
        <f t="shared" si="13"/>
        <v>May</v>
      </c>
      <c r="E273" s="9" t="s">
        <v>2020</v>
      </c>
      <c r="F273" s="9" t="s">
        <v>6154</v>
      </c>
      <c r="G273" s="9">
        <v>4</v>
      </c>
      <c r="H273" s="9" t="str">
        <f>_xlfn.XLOOKUP(E273,customers!$A$2:$A$1001,customers!$B$2:$B$1001,,0)</f>
        <v>Jasper Sisneros</v>
      </c>
      <c r="I273" s="9" t="str">
        <f>IF(_xlfn.XLOOKUP(E273,customers!$A$2:$A$1001,customers!$C$2:$C$1001,,0)=0,"Not Available",(_xlfn.XLOOKUP(E273,customers!$A$2:$A$1001,customers!$C$2:$C$1001,,0)))</f>
        <v>jsisneros7j@a8.net</v>
      </c>
      <c r="J273" s="9" t="str">
        <f>_xlfn.XLOOKUP(E273,customers!$A$1:$A$1001,customers!$G$1:$G$1001,,0)</f>
        <v>United States</v>
      </c>
      <c r="K273" s="9" t="str">
        <f>_xlfn.XLOOKUP($E273,customers!$A$2:$A$1001,customers!$F$2:$F$1001,,0)</f>
        <v>Raleigh</v>
      </c>
      <c r="L273" s="9" t="s">
        <v>6199</v>
      </c>
      <c r="M273" s="9" t="s">
        <v>6202</v>
      </c>
      <c r="N273" s="10">
        <f>INDEX(products!$A$1:$G$49,MATCH('orders '!$F273,products!$A$1:$A$49,0),MATCH('orders '!N$1,products!$A$1:$G$1,0))</f>
        <v>0.2</v>
      </c>
      <c r="O273" s="26">
        <f>INDEX(products!$A$1:$G$49,MATCH('orders '!$F273,products!$A$1:$A$49,0),MATCH('orders '!O$1,products!$A$1:$G$1,0))</f>
        <v>2.9849999999999999</v>
      </c>
      <c r="P273" s="26">
        <f t="shared" si="14"/>
        <v>11.94</v>
      </c>
      <c r="Q273" s="11">
        <f>_xlfn.XLOOKUP($F273,products!$A$2:$A$49,products!$G$2:$G$49,,0)</f>
        <v>0.26865</v>
      </c>
      <c r="R273" s="6" t="str">
        <f>IF(_xlfn.XLOOKUP(E273,customers!A273:A1272,customers!I273:I1272,0)=0,"Not Available",(_xlfn.XLOOKUP(E273,customers!A273:A1272,customers!I273:I1272,0)))</f>
        <v>Yes</v>
      </c>
    </row>
    <row r="274" spans="1:18" x14ac:dyDescent="0.25">
      <c r="A274" s="6" t="s">
        <v>2025</v>
      </c>
      <c r="B274" s="23">
        <v>44435</v>
      </c>
      <c r="C274" s="6" t="str">
        <f t="shared" si="12"/>
        <v>Friday</v>
      </c>
      <c r="D274" s="6" t="str">
        <f t="shared" si="13"/>
        <v>August</v>
      </c>
      <c r="E274" s="6" t="s">
        <v>2026</v>
      </c>
      <c r="F274" s="6" t="s">
        <v>6179</v>
      </c>
      <c r="G274" s="6">
        <v>6</v>
      </c>
      <c r="H274" s="6" t="str">
        <f>_xlfn.XLOOKUP(E274,customers!$A$2:$A$1001,customers!$B$2:$B$1001,,0)</f>
        <v>Zachariah Carlson</v>
      </c>
      <c r="I274" s="6" t="str">
        <f>IF(_xlfn.XLOOKUP(E274,customers!$A$2:$A$1001,customers!$C$2:$C$1001,,0)=0,"Not Available",(_xlfn.XLOOKUP(E274,customers!$A$2:$A$1001,customers!$C$2:$C$1001,,0)))</f>
        <v>zcarlson7k@bigcartel.com</v>
      </c>
      <c r="J274" s="6" t="str">
        <f>_xlfn.XLOOKUP(E274,customers!$A$1:$A$1001,customers!$G$1:$G$1001,,0)</f>
        <v>Ireland</v>
      </c>
      <c r="K274" s="6" t="str">
        <f>_xlfn.XLOOKUP($E274,customers!$A$2:$A$1001,customers!$F$2:$F$1001,,0)</f>
        <v>Shankill</v>
      </c>
      <c r="L274" s="6" t="s">
        <v>6196</v>
      </c>
      <c r="M274" s="6" t="s">
        <v>6200</v>
      </c>
      <c r="N274" s="7">
        <f>INDEX(products!$A$1:$G$49,MATCH('orders '!$F274,products!$A$1:$A$49,0),MATCH('orders '!N$1,products!$A$1:$G$1,0))</f>
        <v>1</v>
      </c>
      <c r="O274" s="24">
        <f>INDEX(products!$A$1:$G$49,MATCH('orders '!$F274,products!$A$1:$A$49,0),MATCH('orders '!O$1,products!$A$1:$G$1,0))</f>
        <v>11.95</v>
      </c>
      <c r="P274" s="24">
        <f t="shared" si="14"/>
        <v>71.699999999999989</v>
      </c>
      <c r="Q274" s="8">
        <f>_xlfn.XLOOKUP($F274,products!$A$2:$A$49,products!$G$2:$G$49,,0)</f>
        <v>0.71699999999999997</v>
      </c>
      <c r="R274" s="6" t="str">
        <f>IF(_xlfn.XLOOKUP(E274,customers!A274:A1273,customers!I274:I1273,0)=0,"Not Available",(_xlfn.XLOOKUP(E274,customers!A274:A1273,customers!I274:I1273,0)))</f>
        <v>Yes</v>
      </c>
    </row>
    <row r="275" spans="1:18" x14ac:dyDescent="0.25">
      <c r="A275" s="9" t="s">
        <v>2032</v>
      </c>
      <c r="B275" s="25">
        <v>44681</v>
      </c>
      <c r="C275" s="9" t="str">
        <f t="shared" si="12"/>
        <v>Saturday</v>
      </c>
      <c r="D275" s="9" t="str">
        <f t="shared" si="13"/>
        <v>April</v>
      </c>
      <c r="E275" s="9" t="s">
        <v>2033</v>
      </c>
      <c r="F275" s="9" t="s">
        <v>6167</v>
      </c>
      <c r="G275" s="9">
        <v>2</v>
      </c>
      <c r="H275" s="9" t="str">
        <f>_xlfn.XLOOKUP(E275,customers!$A$2:$A$1001,customers!$B$2:$B$1001,,0)</f>
        <v>Warner Maddox</v>
      </c>
      <c r="I275" s="9" t="str">
        <f>IF(_xlfn.XLOOKUP(E275,customers!$A$2:$A$1001,customers!$C$2:$C$1001,,0)=0,"Not Available",(_xlfn.XLOOKUP(E275,customers!$A$2:$A$1001,customers!$C$2:$C$1001,,0)))</f>
        <v>wmaddox7l@timesonline.co.uk</v>
      </c>
      <c r="J275" s="9" t="str">
        <f>_xlfn.XLOOKUP(E275,customers!$A$1:$A$1001,customers!$G$1:$G$1001,,0)</f>
        <v>United States</v>
      </c>
      <c r="K275" s="9" t="str">
        <f>_xlfn.XLOOKUP($E275,customers!$A$2:$A$1001,customers!$F$2:$F$1001,,0)</f>
        <v>New York City</v>
      </c>
      <c r="L275" s="9" t="s">
        <v>6199</v>
      </c>
      <c r="M275" s="9" t="s">
        <v>6200</v>
      </c>
      <c r="N275" s="10">
        <f>INDEX(products!$A$1:$G$49,MATCH('orders '!$F275,products!$A$1:$A$49,0),MATCH('orders '!N$1,products!$A$1:$G$1,0))</f>
        <v>0.2</v>
      </c>
      <c r="O275" s="26">
        <f>INDEX(products!$A$1:$G$49,MATCH('orders '!$F275,products!$A$1:$A$49,0),MATCH('orders '!O$1,products!$A$1:$G$1,0))</f>
        <v>3.8849999999999998</v>
      </c>
      <c r="P275" s="26">
        <f t="shared" si="14"/>
        <v>7.77</v>
      </c>
      <c r="Q275" s="11">
        <f>_xlfn.XLOOKUP($F275,products!$A$2:$A$49,products!$G$2:$G$49,,0)</f>
        <v>0.34964999999999996</v>
      </c>
      <c r="R275" s="6" t="str">
        <f>IF(_xlfn.XLOOKUP(E275,customers!A275:A1274,customers!I275:I1274,0)=0,"Not Available",(_xlfn.XLOOKUP(E275,customers!A275:A1274,customers!I275:I1274,0)))</f>
        <v>No</v>
      </c>
    </row>
    <row r="276" spans="1:18" x14ac:dyDescent="0.25">
      <c r="A276" s="6" t="s">
        <v>2038</v>
      </c>
      <c r="B276" s="23">
        <v>43985</v>
      </c>
      <c r="C276" s="6" t="str">
        <f t="shared" si="12"/>
        <v>Wednesday</v>
      </c>
      <c r="D276" s="6" t="str">
        <f t="shared" si="13"/>
        <v>June</v>
      </c>
      <c r="E276" s="6" t="s">
        <v>2039</v>
      </c>
      <c r="F276" s="6" t="s">
        <v>6175</v>
      </c>
      <c r="G276" s="6">
        <v>1</v>
      </c>
      <c r="H276" s="6" t="str">
        <f>_xlfn.XLOOKUP(E276,customers!$A$2:$A$1001,customers!$B$2:$B$1001,,0)</f>
        <v>Donnie Hedlestone</v>
      </c>
      <c r="I276" s="6" t="str">
        <f>IF(_xlfn.XLOOKUP(E276,customers!$A$2:$A$1001,customers!$C$2:$C$1001,,0)=0,"Not Available",(_xlfn.XLOOKUP(E276,customers!$A$2:$A$1001,customers!$C$2:$C$1001,,0)))</f>
        <v>dhedlestone7m@craigslist.org</v>
      </c>
      <c r="J276" s="6" t="str">
        <f>_xlfn.XLOOKUP(E276,customers!$A$1:$A$1001,customers!$G$1:$G$1001,,0)</f>
        <v>United States</v>
      </c>
      <c r="K276" s="6" t="str">
        <f>_xlfn.XLOOKUP($E276,customers!$A$2:$A$1001,customers!$F$2:$F$1001,,0)</f>
        <v>Stamford</v>
      </c>
      <c r="L276" s="6" t="s">
        <v>6199</v>
      </c>
      <c r="M276" s="6" t="s">
        <v>6197</v>
      </c>
      <c r="N276" s="7">
        <f>INDEX(products!$A$1:$G$49,MATCH('orders '!$F276,products!$A$1:$A$49,0),MATCH('orders '!N$1,products!$A$1:$G$1,0))</f>
        <v>2.5</v>
      </c>
      <c r="O276" s="24">
        <f>INDEX(products!$A$1:$G$49,MATCH('orders '!$F276,products!$A$1:$A$49,0),MATCH('orders '!O$1,products!$A$1:$G$1,0))</f>
        <v>25.874999999999996</v>
      </c>
      <c r="P276" s="24">
        <f t="shared" si="14"/>
        <v>25.874999999999996</v>
      </c>
      <c r="Q276" s="8">
        <f>_xlfn.XLOOKUP($F276,products!$A$2:$A$49,products!$G$2:$G$49,,0)</f>
        <v>2.3287499999999994</v>
      </c>
      <c r="R276" s="6" t="str">
        <f>IF(_xlfn.XLOOKUP(E276,customers!A276:A1275,customers!I276:I1275,0)=0,"Not Available",(_xlfn.XLOOKUP(E276,customers!A276:A1275,customers!I276:I1275,0)))</f>
        <v>No</v>
      </c>
    </row>
    <row r="277" spans="1:18" x14ac:dyDescent="0.25">
      <c r="A277" s="9" t="s">
        <v>2044</v>
      </c>
      <c r="B277" s="25">
        <v>44725</v>
      </c>
      <c r="C277" s="9" t="str">
        <f t="shared" si="12"/>
        <v>Monday</v>
      </c>
      <c r="D277" s="9" t="str">
        <f t="shared" si="13"/>
        <v>June</v>
      </c>
      <c r="E277" s="9" t="s">
        <v>2045</v>
      </c>
      <c r="F277" s="9" t="s">
        <v>6148</v>
      </c>
      <c r="G277" s="9">
        <v>6</v>
      </c>
      <c r="H277" s="9" t="str">
        <f>_xlfn.XLOOKUP(E277,customers!$A$2:$A$1001,customers!$B$2:$B$1001,,0)</f>
        <v>Teddi Crowthe</v>
      </c>
      <c r="I277" s="9" t="str">
        <f>IF(_xlfn.XLOOKUP(E277,customers!$A$2:$A$1001,customers!$C$2:$C$1001,,0)=0,"Not Available",(_xlfn.XLOOKUP(E277,customers!$A$2:$A$1001,customers!$C$2:$C$1001,,0)))</f>
        <v>tcrowthe7n@europa.eu</v>
      </c>
      <c r="J277" s="9" t="str">
        <f>_xlfn.XLOOKUP(E277,customers!$A$1:$A$1001,customers!$G$1:$G$1001,,0)</f>
        <v>United States</v>
      </c>
      <c r="K277" s="9" t="str">
        <f>_xlfn.XLOOKUP($E277,customers!$A$2:$A$1001,customers!$F$2:$F$1001,,0)</f>
        <v>Toledo</v>
      </c>
      <c r="L277" s="9" t="s">
        <v>6198</v>
      </c>
      <c r="M277" s="9" t="s">
        <v>6200</v>
      </c>
      <c r="N277" s="10">
        <f>INDEX(products!$A$1:$G$49,MATCH('orders '!$F277,products!$A$1:$A$49,0),MATCH('orders '!N$1,products!$A$1:$G$1,0))</f>
        <v>2.5</v>
      </c>
      <c r="O277" s="26">
        <f>INDEX(products!$A$1:$G$49,MATCH('orders '!$F277,products!$A$1:$A$49,0),MATCH('orders '!O$1,products!$A$1:$G$1,0))</f>
        <v>34.154999999999994</v>
      </c>
      <c r="P277" s="26">
        <f t="shared" si="14"/>
        <v>204.92999999999995</v>
      </c>
      <c r="Q277" s="11">
        <f>_xlfn.XLOOKUP($F277,products!$A$2:$A$49,products!$G$2:$G$49,,0)</f>
        <v>3.7570499999999996</v>
      </c>
      <c r="R277" s="6" t="str">
        <f>IF(_xlfn.XLOOKUP(E277,customers!A277:A1276,customers!I277:I1276,0)=0,"Not Available",(_xlfn.XLOOKUP(E277,customers!A277:A1276,customers!I277:I1276,0)))</f>
        <v>No</v>
      </c>
    </row>
    <row r="278" spans="1:18" x14ac:dyDescent="0.25">
      <c r="A278" s="6" t="s">
        <v>2050</v>
      </c>
      <c r="B278" s="23">
        <v>43992</v>
      </c>
      <c r="C278" s="6" t="str">
        <f t="shared" si="12"/>
        <v>Wednesday</v>
      </c>
      <c r="D278" s="6" t="str">
        <f t="shared" si="13"/>
        <v>June</v>
      </c>
      <c r="E278" s="6" t="s">
        <v>2051</v>
      </c>
      <c r="F278" s="6" t="s">
        <v>6142</v>
      </c>
      <c r="G278" s="6">
        <v>4</v>
      </c>
      <c r="H278" s="6" t="str">
        <f>_xlfn.XLOOKUP(E278,customers!$A$2:$A$1001,customers!$B$2:$B$1001,,0)</f>
        <v>Dorelia Bury</v>
      </c>
      <c r="I278" s="6" t="str">
        <f>IF(_xlfn.XLOOKUP(E278,customers!$A$2:$A$1001,customers!$C$2:$C$1001,,0)=0,"Not Available",(_xlfn.XLOOKUP(E278,customers!$A$2:$A$1001,customers!$C$2:$C$1001,,0)))</f>
        <v>dbury7o@tinyurl.com</v>
      </c>
      <c r="J278" s="6" t="str">
        <f>_xlfn.XLOOKUP(E278,customers!$A$1:$A$1001,customers!$G$1:$G$1001,,0)</f>
        <v>Ireland</v>
      </c>
      <c r="K278" s="6" t="str">
        <f>_xlfn.XLOOKUP($E278,customers!$A$2:$A$1001,customers!$F$2:$F$1001,,0)</f>
        <v>Castleblayney</v>
      </c>
      <c r="L278" s="6" t="s">
        <v>6196</v>
      </c>
      <c r="M278" s="6" t="s">
        <v>6200</v>
      </c>
      <c r="N278" s="7">
        <f>INDEX(products!$A$1:$G$49,MATCH('orders '!$F278,products!$A$1:$A$49,0),MATCH('orders '!N$1,products!$A$1:$G$1,0))</f>
        <v>2.5</v>
      </c>
      <c r="O278" s="24">
        <f>INDEX(products!$A$1:$G$49,MATCH('orders '!$F278,products!$A$1:$A$49,0),MATCH('orders '!O$1,products!$A$1:$G$1,0))</f>
        <v>27.484999999999996</v>
      </c>
      <c r="P278" s="24">
        <f t="shared" si="14"/>
        <v>109.93999999999998</v>
      </c>
      <c r="Q278" s="8">
        <f>_xlfn.XLOOKUP($F278,products!$A$2:$A$49,products!$G$2:$G$49,,0)</f>
        <v>1.6490999999999998</v>
      </c>
      <c r="R278" s="6" t="str">
        <f>IF(_xlfn.XLOOKUP(E278,customers!A278:A1277,customers!I278:I1277,0)=0,"Not Available",(_xlfn.XLOOKUP(E278,customers!A278:A1277,customers!I278:I1277,0)))</f>
        <v>Yes</v>
      </c>
    </row>
    <row r="279" spans="1:18" x14ac:dyDescent="0.25">
      <c r="A279" s="9" t="s">
        <v>2056</v>
      </c>
      <c r="B279" s="25">
        <v>44183</v>
      </c>
      <c r="C279" s="9" t="str">
        <f t="shared" si="12"/>
        <v>Friday</v>
      </c>
      <c r="D279" s="9" t="str">
        <f t="shared" si="13"/>
        <v>December</v>
      </c>
      <c r="E279" s="9" t="s">
        <v>2057</v>
      </c>
      <c r="F279" s="9" t="s">
        <v>6171</v>
      </c>
      <c r="G279" s="9">
        <v>6</v>
      </c>
      <c r="H279" s="9" t="str">
        <f>_xlfn.XLOOKUP(E279,customers!$A$2:$A$1001,customers!$B$2:$B$1001,,0)</f>
        <v>Gussy Broadbear</v>
      </c>
      <c r="I279" s="9" t="str">
        <f>IF(_xlfn.XLOOKUP(E279,customers!$A$2:$A$1001,customers!$C$2:$C$1001,,0)=0,"Not Available",(_xlfn.XLOOKUP(E279,customers!$A$2:$A$1001,customers!$C$2:$C$1001,,0)))</f>
        <v>gbroadbear7p@omniture.com</v>
      </c>
      <c r="J279" s="9" t="str">
        <f>_xlfn.XLOOKUP(E279,customers!$A$1:$A$1001,customers!$G$1:$G$1001,,0)</f>
        <v>United States</v>
      </c>
      <c r="K279" s="9" t="str">
        <f>_xlfn.XLOOKUP($E279,customers!$A$2:$A$1001,customers!$F$2:$F$1001,,0)</f>
        <v>Columbia</v>
      </c>
      <c r="L279" s="9" t="s">
        <v>6198</v>
      </c>
      <c r="M279" s="9" t="s">
        <v>6200</v>
      </c>
      <c r="N279" s="10">
        <f>INDEX(products!$A$1:$G$49,MATCH('orders '!$F279,products!$A$1:$A$49,0),MATCH('orders '!N$1,products!$A$1:$G$1,0))</f>
        <v>1</v>
      </c>
      <c r="O279" s="26">
        <f>INDEX(products!$A$1:$G$49,MATCH('orders '!$F279,products!$A$1:$A$49,0),MATCH('orders '!O$1,products!$A$1:$G$1,0))</f>
        <v>14.85</v>
      </c>
      <c r="P279" s="26">
        <f t="shared" si="14"/>
        <v>89.1</v>
      </c>
      <c r="Q279" s="11">
        <f>_xlfn.XLOOKUP($F279,products!$A$2:$A$49,products!$G$2:$G$49,,0)</f>
        <v>1.6335</v>
      </c>
      <c r="R279" s="6" t="str">
        <f>IF(_xlfn.XLOOKUP(E279,customers!A279:A1278,customers!I279:I1278,0)=0,"Not Available",(_xlfn.XLOOKUP(E279,customers!A279:A1278,customers!I279:I1278,0)))</f>
        <v>No</v>
      </c>
    </row>
    <row r="280" spans="1:18" x14ac:dyDescent="0.25">
      <c r="A280" s="6" t="s">
        <v>2062</v>
      </c>
      <c r="B280" s="23">
        <v>43708</v>
      </c>
      <c r="C280" s="6" t="str">
        <f t="shared" si="12"/>
        <v>Saturday</v>
      </c>
      <c r="D280" s="6" t="str">
        <f t="shared" si="13"/>
        <v>August</v>
      </c>
      <c r="E280" s="6" t="s">
        <v>2063</v>
      </c>
      <c r="F280" s="6" t="s">
        <v>6167</v>
      </c>
      <c r="G280" s="6">
        <v>2</v>
      </c>
      <c r="H280" s="6" t="str">
        <f>_xlfn.XLOOKUP(E280,customers!$A$2:$A$1001,customers!$B$2:$B$1001,,0)</f>
        <v>Emlynne Palfrey</v>
      </c>
      <c r="I280" s="6" t="str">
        <f>IF(_xlfn.XLOOKUP(E280,customers!$A$2:$A$1001,customers!$C$2:$C$1001,,0)=0,"Not Available",(_xlfn.XLOOKUP(E280,customers!$A$2:$A$1001,customers!$C$2:$C$1001,,0)))</f>
        <v>epalfrey7q@devhub.com</v>
      </c>
      <c r="J280" s="6" t="str">
        <f>_xlfn.XLOOKUP(E280,customers!$A$1:$A$1001,customers!$G$1:$G$1001,,0)</f>
        <v>United States</v>
      </c>
      <c r="K280" s="6" t="str">
        <f>_xlfn.XLOOKUP($E280,customers!$A$2:$A$1001,customers!$F$2:$F$1001,,0)</f>
        <v>Fort Wayne</v>
      </c>
      <c r="L280" s="6" t="s">
        <v>6199</v>
      </c>
      <c r="M280" s="6" t="s">
        <v>6200</v>
      </c>
      <c r="N280" s="7">
        <f>INDEX(products!$A$1:$G$49,MATCH('orders '!$F280,products!$A$1:$A$49,0),MATCH('orders '!N$1,products!$A$1:$G$1,0))</f>
        <v>0.2</v>
      </c>
      <c r="O280" s="24">
        <f>INDEX(products!$A$1:$G$49,MATCH('orders '!$F280,products!$A$1:$A$49,0),MATCH('orders '!O$1,products!$A$1:$G$1,0))</f>
        <v>3.8849999999999998</v>
      </c>
      <c r="P280" s="24">
        <f t="shared" si="14"/>
        <v>7.77</v>
      </c>
      <c r="Q280" s="8">
        <f>_xlfn.XLOOKUP($F280,products!$A$2:$A$49,products!$G$2:$G$49,,0)</f>
        <v>0.34964999999999996</v>
      </c>
      <c r="R280" s="6" t="str">
        <f>IF(_xlfn.XLOOKUP(E280,customers!A280:A1279,customers!I280:I1279,0)=0,"Not Available",(_xlfn.XLOOKUP(E280,customers!A280:A1279,customers!I280:I1279,0)))</f>
        <v>Yes</v>
      </c>
    </row>
    <row r="281" spans="1:18" x14ac:dyDescent="0.25">
      <c r="A281" s="9" t="s">
        <v>2068</v>
      </c>
      <c r="B281" s="25">
        <v>43521</v>
      </c>
      <c r="C281" s="9" t="str">
        <f t="shared" si="12"/>
        <v>Monday</v>
      </c>
      <c r="D281" s="9" t="str">
        <f t="shared" si="13"/>
        <v>February</v>
      </c>
      <c r="E281" s="9" t="s">
        <v>2069</v>
      </c>
      <c r="F281" s="9" t="s">
        <v>6181</v>
      </c>
      <c r="G281" s="9">
        <v>1</v>
      </c>
      <c r="H281" s="9" t="str">
        <f>_xlfn.XLOOKUP(E281,customers!$A$2:$A$1001,customers!$B$2:$B$1001,,0)</f>
        <v>Parsifal Metrick</v>
      </c>
      <c r="I281" s="9" t="str">
        <f>IF(_xlfn.XLOOKUP(E281,customers!$A$2:$A$1001,customers!$C$2:$C$1001,,0)=0,"Not Available",(_xlfn.XLOOKUP(E281,customers!$A$2:$A$1001,customers!$C$2:$C$1001,,0)))</f>
        <v>pmetrick7r@rakuten.co.jp</v>
      </c>
      <c r="J281" s="9" t="str">
        <f>_xlfn.XLOOKUP(E281,customers!$A$1:$A$1001,customers!$G$1:$G$1001,,0)</f>
        <v>United States</v>
      </c>
      <c r="K281" s="9" t="str">
        <f>_xlfn.XLOOKUP($E281,customers!$A$2:$A$1001,customers!$F$2:$F$1001,,0)</f>
        <v>Saint Louis</v>
      </c>
      <c r="L281" s="9" t="s">
        <v>6201</v>
      </c>
      <c r="M281" s="9" t="s">
        <v>6197</v>
      </c>
      <c r="N281" s="10">
        <f>INDEX(products!$A$1:$G$49,MATCH('orders '!$F281,products!$A$1:$A$49,0),MATCH('orders '!N$1,products!$A$1:$G$1,0))</f>
        <v>2.5</v>
      </c>
      <c r="O281" s="26">
        <f>INDEX(products!$A$1:$G$49,MATCH('orders '!$F281,products!$A$1:$A$49,0),MATCH('orders '!O$1,products!$A$1:$G$1,0))</f>
        <v>33.464999999999996</v>
      </c>
      <c r="P281" s="26">
        <f t="shared" si="14"/>
        <v>33.464999999999996</v>
      </c>
      <c r="Q281" s="11">
        <f>_xlfn.XLOOKUP($F281,products!$A$2:$A$49,products!$G$2:$G$49,,0)</f>
        <v>4.3504499999999995</v>
      </c>
      <c r="R281" s="6" t="str">
        <f>IF(_xlfn.XLOOKUP(E281,customers!A281:A1280,customers!I281:I1280,0)=0,"Not Available",(_xlfn.XLOOKUP(E281,customers!A281:A1280,customers!I281:I1280,0)))</f>
        <v>Yes</v>
      </c>
    </row>
    <row r="282" spans="1:18" x14ac:dyDescent="0.25">
      <c r="A282" s="6" t="s">
        <v>2074</v>
      </c>
      <c r="B282" s="23">
        <v>44234</v>
      </c>
      <c r="C282" s="6" t="str">
        <f t="shared" si="12"/>
        <v>Sunday</v>
      </c>
      <c r="D282" s="6" t="str">
        <f t="shared" si="13"/>
        <v>February</v>
      </c>
      <c r="E282" s="6" t="s">
        <v>2075</v>
      </c>
      <c r="F282" s="6" t="s">
        <v>6139</v>
      </c>
      <c r="G282" s="6">
        <v>5</v>
      </c>
      <c r="H282" s="6" t="str">
        <f>_xlfn.XLOOKUP(E282,customers!$A$2:$A$1001,customers!$B$2:$B$1001,,0)</f>
        <v>Christopher Grieveson</v>
      </c>
      <c r="I282" s="6" t="str">
        <f>IF(_xlfn.XLOOKUP(E282,customers!$A$2:$A$1001,customers!$C$2:$C$1001,,0)=0,"Not Available",(_xlfn.XLOOKUP(E282,customers!$A$2:$A$1001,customers!$C$2:$C$1001,,0)))</f>
        <v>Not Available</v>
      </c>
      <c r="J282" s="6" t="str">
        <f>_xlfn.XLOOKUP(E282,customers!$A$1:$A$1001,customers!$G$1:$G$1001,,0)</f>
        <v>United States</v>
      </c>
      <c r="K282" s="6" t="str">
        <f>_xlfn.XLOOKUP($E282,customers!$A$2:$A$1001,customers!$F$2:$F$1001,,0)</f>
        <v>Portland</v>
      </c>
      <c r="L282" s="6" t="s">
        <v>6198</v>
      </c>
      <c r="M282" s="6" t="s">
        <v>6197</v>
      </c>
      <c r="N282" s="7">
        <f>INDEX(products!$A$1:$G$49,MATCH('orders '!$F282,products!$A$1:$A$49,0),MATCH('orders '!N$1,products!$A$1:$G$1,0))</f>
        <v>0.5</v>
      </c>
      <c r="O282" s="24">
        <f>INDEX(products!$A$1:$G$49,MATCH('orders '!$F282,products!$A$1:$A$49,0),MATCH('orders '!O$1,products!$A$1:$G$1,0))</f>
        <v>8.25</v>
      </c>
      <c r="P282" s="24">
        <f t="shared" si="14"/>
        <v>41.25</v>
      </c>
      <c r="Q282" s="8">
        <f>_xlfn.XLOOKUP($F282,products!$A$2:$A$49,products!$G$2:$G$49,,0)</f>
        <v>0.90749999999999997</v>
      </c>
      <c r="R282" s="6" t="str">
        <f>IF(_xlfn.XLOOKUP(E282,customers!A282:A1281,customers!I282:I1281,0)=0,"Not Available",(_xlfn.XLOOKUP(E282,customers!A282:A1281,customers!I282:I1281,0)))</f>
        <v>Yes</v>
      </c>
    </row>
    <row r="283" spans="1:18" x14ac:dyDescent="0.25">
      <c r="A283" s="9" t="s">
        <v>2079</v>
      </c>
      <c r="B283" s="25">
        <v>44210</v>
      </c>
      <c r="C283" s="9" t="str">
        <f t="shared" si="12"/>
        <v>Thursday</v>
      </c>
      <c r="D283" s="9" t="str">
        <f t="shared" si="13"/>
        <v>January</v>
      </c>
      <c r="E283" s="9" t="s">
        <v>2080</v>
      </c>
      <c r="F283" s="9" t="s">
        <v>6171</v>
      </c>
      <c r="G283" s="9">
        <v>4</v>
      </c>
      <c r="H283" s="9" t="str">
        <f>_xlfn.XLOOKUP(E283,customers!$A$2:$A$1001,customers!$B$2:$B$1001,,0)</f>
        <v>Karlan Karby</v>
      </c>
      <c r="I283" s="9" t="str">
        <f>IF(_xlfn.XLOOKUP(E283,customers!$A$2:$A$1001,customers!$C$2:$C$1001,,0)=0,"Not Available",(_xlfn.XLOOKUP(E283,customers!$A$2:$A$1001,customers!$C$2:$C$1001,,0)))</f>
        <v>kkarby7t@sbwire.com</v>
      </c>
      <c r="J283" s="9" t="str">
        <f>_xlfn.XLOOKUP(E283,customers!$A$1:$A$1001,customers!$G$1:$G$1001,,0)</f>
        <v>United States</v>
      </c>
      <c r="K283" s="9" t="str">
        <f>_xlfn.XLOOKUP($E283,customers!$A$2:$A$1001,customers!$F$2:$F$1001,,0)</f>
        <v>Boulder</v>
      </c>
      <c r="L283" s="9" t="s">
        <v>6198</v>
      </c>
      <c r="M283" s="9" t="s">
        <v>6200</v>
      </c>
      <c r="N283" s="10">
        <f>INDEX(products!$A$1:$G$49,MATCH('orders '!$F283,products!$A$1:$A$49,0),MATCH('orders '!N$1,products!$A$1:$G$1,0))</f>
        <v>1</v>
      </c>
      <c r="O283" s="26">
        <f>INDEX(products!$A$1:$G$49,MATCH('orders '!$F283,products!$A$1:$A$49,0),MATCH('orders '!O$1,products!$A$1:$G$1,0))</f>
        <v>14.85</v>
      </c>
      <c r="P283" s="26">
        <f t="shared" si="14"/>
        <v>59.4</v>
      </c>
      <c r="Q283" s="11">
        <f>_xlfn.XLOOKUP($F283,products!$A$2:$A$49,products!$G$2:$G$49,,0)</f>
        <v>1.6335</v>
      </c>
      <c r="R283" s="6" t="str">
        <f>IF(_xlfn.XLOOKUP(E283,customers!A283:A1282,customers!I283:I1282,0)=0,"Not Available",(_xlfn.XLOOKUP(E283,customers!A283:A1282,customers!I283:I1282,0)))</f>
        <v>Yes</v>
      </c>
    </row>
    <row r="284" spans="1:18" x14ac:dyDescent="0.25">
      <c r="A284" s="6" t="s">
        <v>2085</v>
      </c>
      <c r="B284" s="23">
        <v>43520</v>
      </c>
      <c r="C284" s="6" t="str">
        <f t="shared" si="12"/>
        <v>Sunday</v>
      </c>
      <c r="D284" s="6" t="str">
        <f t="shared" si="13"/>
        <v>February</v>
      </c>
      <c r="E284" s="6" t="s">
        <v>2086</v>
      </c>
      <c r="F284" s="6" t="s">
        <v>6180</v>
      </c>
      <c r="G284" s="6">
        <v>1</v>
      </c>
      <c r="H284" s="6" t="str">
        <f>_xlfn.XLOOKUP(E284,customers!$A$2:$A$1001,customers!$B$2:$B$1001,,0)</f>
        <v>Flory Crumpe</v>
      </c>
      <c r="I284" s="6" t="str">
        <f>IF(_xlfn.XLOOKUP(E284,customers!$A$2:$A$1001,customers!$C$2:$C$1001,,0)=0,"Not Available",(_xlfn.XLOOKUP(E284,customers!$A$2:$A$1001,customers!$C$2:$C$1001,,0)))</f>
        <v>fcrumpe7u@ftc.gov</v>
      </c>
      <c r="J284" s="6" t="str">
        <f>_xlfn.XLOOKUP(E284,customers!$A$1:$A$1001,customers!$G$1:$G$1001,,0)</f>
        <v>United Kingdom</v>
      </c>
      <c r="K284" s="6" t="str">
        <f>_xlfn.XLOOKUP($E284,customers!$A$2:$A$1001,customers!$F$2:$F$1001,,0)</f>
        <v>Norton</v>
      </c>
      <c r="L284" s="6" t="s">
        <v>6199</v>
      </c>
      <c r="M284" s="6" t="s">
        <v>6200</v>
      </c>
      <c r="N284" s="7">
        <f>INDEX(products!$A$1:$G$49,MATCH('orders '!$F284,products!$A$1:$A$49,0),MATCH('orders '!N$1,products!$A$1:$G$1,0))</f>
        <v>0.5</v>
      </c>
      <c r="O284" s="24">
        <f>INDEX(products!$A$1:$G$49,MATCH('orders '!$F284,products!$A$1:$A$49,0),MATCH('orders '!O$1,products!$A$1:$G$1,0))</f>
        <v>7.77</v>
      </c>
      <c r="P284" s="24">
        <f t="shared" si="14"/>
        <v>7.77</v>
      </c>
      <c r="Q284" s="8">
        <f>_xlfn.XLOOKUP($F284,products!$A$2:$A$49,products!$G$2:$G$49,,0)</f>
        <v>0.69929999999999992</v>
      </c>
      <c r="R284" s="6" t="str">
        <f>IF(_xlfn.XLOOKUP(E284,customers!A284:A1283,customers!I284:I1283,0)=0,"Not Available",(_xlfn.XLOOKUP(E284,customers!A284:A1283,customers!I284:I1283,0)))</f>
        <v>No</v>
      </c>
    </row>
    <row r="285" spans="1:18" x14ac:dyDescent="0.25">
      <c r="A285" s="9" t="s">
        <v>2091</v>
      </c>
      <c r="B285" s="25">
        <v>43639</v>
      </c>
      <c r="C285" s="9" t="str">
        <f t="shared" si="12"/>
        <v>Sunday</v>
      </c>
      <c r="D285" s="9" t="str">
        <f t="shared" si="13"/>
        <v>June</v>
      </c>
      <c r="E285" s="9" t="s">
        <v>2092</v>
      </c>
      <c r="F285" s="9" t="s">
        <v>6172</v>
      </c>
      <c r="G285" s="9">
        <v>1</v>
      </c>
      <c r="H285" s="9" t="str">
        <f>_xlfn.XLOOKUP(E285,customers!$A$2:$A$1001,customers!$B$2:$B$1001,,0)</f>
        <v>Amity Chatto</v>
      </c>
      <c r="I285" s="9" t="str">
        <f>IF(_xlfn.XLOOKUP(E285,customers!$A$2:$A$1001,customers!$C$2:$C$1001,,0)=0,"Not Available",(_xlfn.XLOOKUP(E285,customers!$A$2:$A$1001,customers!$C$2:$C$1001,,0)))</f>
        <v>achatto7v@sakura.ne.jp</v>
      </c>
      <c r="J285" s="9" t="str">
        <f>_xlfn.XLOOKUP(E285,customers!$A$1:$A$1001,customers!$G$1:$G$1001,,0)</f>
        <v>United Kingdom</v>
      </c>
      <c r="K285" s="9" t="str">
        <f>_xlfn.XLOOKUP($E285,customers!$A$2:$A$1001,customers!$F$2:$F$1001,,0)</f>
        <v>Sheffield</v>
      </c>
      <c r="L285" s="9" t="s">
        <v>6196</v>
      </c>
      <c r="M285" s="9" t="s">
        <v>6202</v>
      </c>
      <c r="N285" s="10">
        <f>INDEX(products!$A$1:$G$49,MATCH('orders '!$F285,products!$A$1:$A$49,0),MATCH('orders '!N$1,products!$A$1:$G$1,0))</f>
        <v>0.5</v>
      </c>
      <c r="O285" s="26">
        <f>INDEX(products!$A$1:$G$49,MATCH('orders '!$F285,products!$A$1:$A$49,0),MATCH('orders '!O$1,products!$A$1:$G$1,0))</f>
        <v>5.3699999999999992</v>
      </c>
      <c r="P285" s="26">
        <f t="shared" si="14"/>
        <v>5.3699999999999992</v>
      </c>
      <c r="Q285" s="11">
        <f>_xlfn.XLOOKUP($F285,products!$A$2:$A$49,products!$G$2:$G$49,,0)</f>
        <v>0.32219999999999993</v>
      </c>
      <c r="R285" s="6" t="str">
        <f>IF(_xlfn.XLOOKUP(E285,customers!A285:A1284,customers!I285:I1284,0)=0,"Not Available",(_xlfn.XLOOKUP(E285,customers!A285:A1284,customers!I285:I1284,0)))</f>
        <v>Yes</v>
      </c>
    </row>
    <row r="286" spans="1:18" x14ac:dyDescent="0.25">
      <c r="A286" s="6" t="s">
        <v>2097</v>
      </c>
      <c r="B286" s="23">
        <v>43960</v>
      </c>
      <c r="C286" s="6" t="str">
        <f t="shared" si="12"/>
        <v>Saturday</v>
      </c>
      <c r="D286" s="6" t="str">
        <f t="shared" si="13"/>
        <v>May</v>
      </c>
      <c r="E286" s="6" t="s">
        <v>2098</v>
      </c>
      <c r="F286" s="6" t="s">
        <v>6166</v>
      </c>
      <c r="G286" s="6">
        <v>3</v>
      </c>
      <c r="H286" s="6" t="str">
        <f>_xlfn.XLOOKUP(E286,customers!$A$2:$A$1001,customers!$B$2:$B$1001,,0)</f>
        <v>Nanine McCarthy</v>
      </c>
      <c r="I286" s="6" t="str">
        <f>IF(_xlfn.XLOOKUP(E286,customers!$A$2:$A$1001,customers!$C$2:$C$1001,,0)=0,"Not Available",(_xlfn.XLOOKUP(E286,customers!$A$2:$A$1001,customers!$C$2:$C$1001,,0)))</f>
        <v>Not Available</v>
      </c>
      <c r="J286" s="6" t="str">
        <f>_xlfn.XLOOKUP(E286,customers!$A$1:$A$1001,customers!$G$1:$G$1001,,0)</f>
        <v>United States</v>
      </c>
      <c r="K286" s="6" t="str">
        <f>_xlfn.XLOOKUP($E286,customers!$A$2:$A$1001,customers!$F$2:$F$1001,,0)</f>
        <v>Louisville</v>
      </c>
      <c r="L286" s="6" t="s">
        <v>6198</v>
      </c>
      <c r="M286" s="6" t="s">
        <v>6197</v>
      </c>
      <c r="N286" s="7">
        <f>INDEX(products!$A$1:$G$49,MATCH('orders '!$F286,products!$A$1:$A$49,0),MATCH('orders '!N$1,products!$A$1:$G$1,0))</f>
        <v>2.5</v>
      </c>
      <c r="O286" s="24">
        <f>INDEX(products!$A$1:$G$49,MATCH('orders '!$F286,products!$A$1:$A$49,0),MATCH('orders '!O$1,products!$A$1:$G$1,0))</f>
        <v>31.624999999999996</v>
      </c>
      <c r="P286" s="24">
        <f t="shared" si="14"/>
        <v>94.874999999999986</v>
      </c>
      <c r="Q286" s="8">
        <f>_xlfn.XLOOKUP($F286,products!$A$2:$A$49,products!$G$2:$G$49,,0)</f>
        <v>3.4787499999999998</v>
      </c>
      <c r="R286" s="6" t="str">
        <f>IF(_xlfn.XLOOKUP(E286,customers!A286:A1285,customers!I286:I1285,0)=0,"Not Available",(_xlfn.XLOOKUP(E286,customers!A286:A1285,customers!I286:I1285,0)))</f>
        <v>No</v>
      </c>
    </row>
    <row r="287" spans="1:18" x14ac:dyDescent="0.25">
      <c r="A287" s="9" t="s">
        <v>2102</v>
      </c>
      <c r="B287" s="25">
        <v>44030</v>
      </c>
      <c r="C287" s="9" t="str">
        <f t="shared" si="12"/>
        <v>Saturday</v>
      </c>
      <c r="D287" s="9" t="str">
        <f t="shared" si="13"/>
        <v>July</v>
      </c>
      <c r="E287" s="9" t="s">
        <v>2103</v>
      </c>
      <c r="F287" s="9" t="s">
        <v>6164</v>
      </c>
      <c r="G287" s="9">
        <v>1</v>
      </c>
      <c r="H287" s="9" t="str">
        <f>_xlfn.XLOOKUP(E287,customers!$A$2:$A$1001,customers!$B$2:$B$1001,,0)</f>
        <v>Lyndsey Megany</v>
      </c>
      <c r="I287" s="9" t="str">
        <f>IF(_xlfn.XLOOKUP(E287,customers!$A$2:$A$1001,customers!$C$2:$C$1001,,0)=0,"Not Available",(_xlfn.XLOOKUP(E287,customers!$A$2:$A$1001,customers!$C$2:$C$1001,,0)))</f>
        <v>Not Available</v>
      </c>
      <c r="J287" s="9" t="str">
        <f>_xlfn.XLOOKUP(E287,customers!$A$1:$A$1001,customers!$G$1:$G$1001,,0)</f>
        <v>United States</v>
      </c>
      <c r="K287" s="9" t="str">
        <f>_xlfn.XLOOKUP($E287,customers!$A$2:$A$1001,customers!$F$2:$F$1001,,0)</f>
        <v>Buffalo</v>
      </c>
      <c r="L287" s="9" t="s">
        <v>6201</v>
      </c>
      <c r="M287" s="9" t="s">
        <v>6200</v>
      </c>
      <c r="N287" s="10">
        <f>INDEX(products!$A$1:$G$49,MATCH('orders '!$F287,products!$A$1:$A$49,0),MATCH('orders '!N$1,products!$A$1:$G$1,0))</f>
        <v>2.5</v>
      </c>
      <c r="O287" s="26">
        <f>INDEX(products!$A$1:$G$49,MATCH('orders '!$F287,products!$A$1:$A$49,0),MATCH('orders '!O$1,products!$A$1:$G$1,0))</f>
        <v>36.454999999999998</v>
      </c>
      <c r="P287" s="26">
        <f t="shared" si="14"/>
        <v>36.454999999999998</v>
      </c>
      <c r="Q287" s="11">
        <f>_xlfn.XLOOKUP($F287,products!$A$2:$A$49,products!$G$2:$G$49,,0)</f>
        <v>4.7391499999999995</v>
      </c>
      <c r="R287" s="6" t="str">
        <f>IF(_xlfn.XLOOKUP(E287,customers!A287:A1286,customers!I287:I1286,0)=0,"Not Available",(_xlfn.XLOOKUP(E287,customers!A287:A1286,customers!I287:I1286,0)))</f>
        <v>No</v>
      </c>
    </row>
    <row r="288" spans="1:18" x14ac:dyDescent="0.25">
      <c r="A288" s="6" t="s">
        <v>2107</v>
      </c>
      <c r="B288" s="23">
        <v>43755</v>
      </c>
      <c r="C288" s="6" t="str">
        <f t="shared" si="12"/>
        <v>Thursday</v>
      </c>
      <c r="D288" s="6" t="str">
        <f t="shared" si="13"/>
        <v>October</v>
      </c>
      <c r="E288" s="6" t="s">
        <v>2108</v>
      </c>
      <c r="F288" s="6" t="s">
        <v>6152</v>
      </c>
      <c r="G288" s="6">
        <v>4</v>
      </c>
      <c r="H288" s="6" t="str">
        <f>_xlfn.XLOOKUP(E288,customers!$A$2:$A$1001,customers!$B$2:$B$1001,,0)</f>
        <v>Byram Mergue</v>
      </c>
      <c r="I288" s="6" t="str">
        <f>IF(_xlfn.XLOOKUP(E288,customers!$A$2:$A$1001,customers!$C$2:$C$1001,,0)=0,"Not Available",(_xlfn.XLOOKUP(E288,customers!$A$2:$A$1001,customers!$C$2:$C$1001,,0)))</f>
        <v>bmergue7y@umn.edu</v>
      </c>
      <c r="J288" s="6" t="str">
        <f>_xlfn.XLOOKUP(E288,customers!$A$1:$A$1001,customers!$G$1:$G$1001,,0)</f>
        <v>United States</v>
      </c>
      <c r="K288" s="6" t="str">
        <f>_xlfn.XLOOKUP($E288,customers!$A$2:$A$1001,customers!$F$2:$F$1001,,0)</f>
        <v>Canton</v>
      </c>
      <c r="L288" s="6" t="s">
        <v>6199</v>
      </c>
      <c r="M288" s="6" t="s">
        <v>6197</v>
      </c>
      <c r="N288" s="7">
        <f>INDEX(products!$A$1:$G$49,MATCH('orders '!$F288,products!$A$1:$A$49,0),MATCH('orders '!N$1,products!$A$1:$G$1,0))</f>
        <v>0.2</v>
      </c>
      <c r="O288" s="24">
        <f>INDEX(products!$A$1:$G$49,MATCH('orders '!$F288,products!$A$1:$A$49,0),MATCH('orders '!O$1,products!$A$1:$G$1,0))</f>
        <v>3.375</v>
      </c>
      <c r="P288" s="24">
        <f t="shared" si="14"/>
        <v>13.5</v>
      </c>
      <c r="Q288" s="8">
        <f>_xlfn.XLOOKUP($F288,products!$A$2:$A$49,products!$G$2:$G$49,,0)</f>
        <v>0.30374999999999996</v>
      </c>
      <c r="R288" s="6" t="str">
        <f>IF(_xlfn.XLOOKUP(E288,customers!A288:A1287,customers!I288:I1287,0)=0,"Not Available",(_xlfn.XLOOKUP(E288,customers!A288:A1287,customers!I288:I1287,0)))</f>
        <v>Yes</v>
      </c>
    </row>
    <row r="289" spans="1:18" x14ac:dyDescent="0.25">
      <c r="A289" s="9" t="s">
        <v>2112</v>
      </c>
      <c r="B289" s="25">
        <v>44697</v>
      </c>
      <c r="C289" s="9" t="str">
        <f t="shared" si="12"/>
        <v>Monday</v>
      </c>
      <c r="D289" s="9" t="str">
        <f t="shared" si="13"/>
        <v>May</v>
      </c>
      <c r="E289" s="9" t="s">
        <v>2113</v>
      </c>
      <c r="F289" s="9" t="s">
        <v>6178</v>
      </c>
      <c r="G289" s="9">
        <v>4</v>
      </c>
      <c r="H289" s="9" t="str">
        <f>_xlfn.XLOOKUP(E289,customers!$A$2:$A$1001,customers!$B$2:$B$1001,,0)</f>
        <v>Kerr Patise</v>
      </c>
      <c r="I289" s="9" t="str">
        <f>IF(_xlfn.XLOOKUP(E289,customers!$A$2:$A$1001,customers!$C$2:$C$1001,,0)=0,"Not Available",(_xlfn.XLOOKUP(E289,customers!$A$2:$A$1001,customers!$C$2:$C$1001,,0)))</f>
        <v>kpatise7z@jigsy.com</v>
      </c>
      <c r="J289" s="9" t="str">
        <f>_xlfn.XLOOKUP(E289,customers!$A$1:$A$1001,customers!$G$1:$G$1001,,0)</f>
        <v>United States</v>
      </c>
      <c r="K289" s="9" t="str">
        <f>_xlfn.XLOOKUP($E289,customers!$A$2:$A$1001,customers!$F$2:$F$1001,,0)</f>
        <v>Boston</v>
      </c>
      <c r="L289" s="9" t="s">
        <v>6196</v>
      </c>
      <c r="M289" s="9" t="s">
        <v>6200</v>
      </c>
      <c r="N289" s="10">
        <f>INDEX(products!$A$1:$G$49,MATCH('orders '!$F289,products!$A$1:$A$49,0),MATCH('orders '!N$1,products!$A$1:$G$1,0))</f>
        <v>0.2</v>
      </c>
      <c r="O289" s="26">
        <f>INDEX(products!$A$1:$G$49,MATCH('orders '!$F289,products!$A$1:$A$49,0),MATCH('orders '!O$1,products!$A$1:$G$1,0))</f>
        <v>3.5849999999999995</v>
      </c>
      <c r="P289" s="26">
        <f t="shared" si="14"/>
        <v>14.339999999999998</v>
      </c>
      <c r="Q289" s="11">
        <f>_xlfn.XLOOKUP($F289,products!$A$2:$A$49,products!$G$2:$G$49,,0)</f>
        <v>0.21509999999999996</v>
      </c>
      <c r="R289" s="6" t="str">
        <f>IF(_xlfn.XLOOKUP(E289,customers!A289:A1288,customers!I289:I1288,0)=0,"Not Available",(_xlfn.XLOOKUP(E289,customers!A289:A1288,customers!I289:I1288,0)))</f>
        <v>No</v>
      </c>
    </row>
    <row r="290" spans="1:18" x14ac:dyDescent="0.25">
      <c r="A290" s="6" t="s">
        <v>2118</v>
      </c>
      <c r="B290" s="23">
        <v>44279</v>
      </c>
      <c r="C290" s="6" t="str">
        <f t="shared" si="12"/>
        <v>Wednesday</v>
      </c>
      <c r="D290" s="6" t="str">
        <f t="shared" si="13"/>
        <v>March</v>
      </c>
      <c r="E290" s="6" t="s">
        <v>2119</v>
      </c>
      <c r="F290" s="6" t="s">
        <v>6139</v>
      </c>
      <c r="G290" s="6">
        <v>1</v>
      </c>
      <c r="H290" s="6" t="str">
        <f>_xlfn.XLOOKUP(E290,customers!$A$2:$A$1001,customers!$B$2:$B$1001,,0)</f>
        <v>Mathew Goulter</v>
      </c>
      <c r="I290" s="6" t="str">
        <f>IF(_xlfn.XLOOKUP(E290,customers!$A$2:$A$1001,customers!$C$2:$C$1001,,0)=0,"Not Available",(_xlfn.XLOOKUP(E290,customers!$A$2:$A$1001,customers!$C$2:$C$1001,,0)))</f>
        <v>Not Available</v>
      </c>
      <c r="J290" s="6" t="str">
        <f>_xlfn.XLOOKUP(E290,customers!$A$1:$A$1001,customers!$G$1:$G$1001,,0)</f>
        <v>Ireland</v>
      </c>
      <c r="K290" s="6" t="str">
        <f>_xlfn.XLOOKUP($E290,customers!$A$2:$A$1001,customers!$F$2:$F$1001,,0)</f>
        <v>Kinlough</v>
      </c>
      <c r="L290" s="6" t="s">
        <v>6198</v>
      </c>
      <c r="M290" s="6" t="s">
        <v>6197</v>
      </c>
      <c r="N290" s="7">
        <f>INDEX(products!$A$1:$G$49,MATCH('orders '!$F290,products!$A$1:$A$49,0),MATCH('orders '!N$1,products!$A$1:$G$1,0))</f>
        <v>0.5</v>
      </c>
      <c r="O290" s="24">
        <f>INDEX(products!$A$1:$G$49,MATCH('orders '!$F290,products!$A$1:$A$49,0),MATCH('orders '!O$1,products!$A$1:$G$1,0))</f>
        <v>8.25</v>
      </c>
      <c r="P290" s="24">
        <f t="shared" si="14"/>
        <v>8.25</v>
      </c>
      <c r="Q290" s="8">
        <f>_xlfn.XLOOKUP($F290,products!$A$2:$A$49,products!$G$2:$G$49,,0)</f>
        <v>0.90749999999999997</v>
      </c>
      <c r="R290" s="6" t="str">
        <f>IF(_xlfn.XLOOKUP(E290,customers!A290:A1289,customers!I290:I1289,0)=0,"Not Available",(_xlfn.XLOOKUP(E290,customers!A290:A1289,customers!I290:I1289,0)))</f>
        <v>Yes</v>
      </c>
    </row>
    <row r="291" spans="1:18" x14ac:dyDescent="0.25">
      <c r="A291" s="9" t="s">
        <v>2123</v>
      </c>
      <c r="B291" s="25">
        <v>43772</v>
      </c>
      <c r="C291" s="9" t="str">
        <f t="shared" si="12"/>
        <v>Sunday</v>
      </c>
      <c r="D291" s="9" t="str">
        <f t="shared" si="13"/>
        <v>November</v>
      </c>
      <c r="E291" s="9" t="s">
        <v>2124</v>
      </c>
      <c r="F291" s="9" t="s">
        <v>6163</v>
      </c>
      <c r="G291" s="9">
        <v>5</v>
      </c>
      <c r="H291" s="9" t="str">
        <f>_xlfn.XLOOKUP(E291,customers!$A$2:$A$1001,customers!$B$2:$B$1001,,0)</f>
        <v>Marris Grcic</v>
      </c>
      <c r="I291" s="9" t="str">
        <f>IF(_xlfn.XLOOKUP(E291,customers!$A$2:$A$1001,customers!$C$2:$C$1001,,0)=0,"Not Available",(_xlfn.XLOOKUP(E291,customers!$A$2:$A$1001,customers!$C$2:$C$1001,,0)))</f>
        <v>Not Available</v>
      </c>
      <c r="J291" s="9" t="str">
        <f>_xlfn.XLOOKUP(E291,customers!$A$1:$A$1001,customers!$G$1:$G$1001,,0)</f>
        <v>United States</v>
      </c>
      <c r="K291" s="9" t="str">
        <f>_xlfn.XLOOKUP($E291,customers!$A$2:$A$1001,customers!$F$2:$F$1001,,0)</f>
        <v>Lynchburg</v>
      </c>
      <c r="L291" s="9" t="s">
        <v>6196</v>
      </c>
      <c r="M291" s="9" t="s">
        <v>6202</v>
      </c>
      <c r="N291" s="10">
        <f>INDEX(products!$A$1:$G$49,MATCH('orders '!$F291,products!$A$1:$A$49,0),MATCH('orders '!N$1,products!$A$1:$G$1,0))</f>
        <v>0.2</v>
      </c>
      <c r="O291" s="26">
        <f>INDEX(products!$A$1:$G$49,MATCH('orders '!$F291,products!$A$1:$A$49,0),MATCH('orders '!O$1,products!$A$1:$G$1,0))</f>
        <v>2.6849999999999996</v>
      </c>
      <c r="P291" s="26">
        <f t="shared" si="14"/>
        <v>13.424999999999997</v>
      </c>
      <c r="Q291" s="11">
        <f>_xlfn.XLOOKUP($F291,products!$A$2:$A$49,products!$G$2:$G$49,,0)</f>
        <v>0.16109999999999997</v>
      </c>
      <c r="R291" s="6" t="str">
        <f>IF(_xlfn.XLOOKUP(E291,customers!A291:A1290,customers!I291:I1290,0)=0,"Not Available",(_xlfn.XLOOKUP(E291,customers!A291:A1290,customers!I291:I1290,0)))</f>
        <v>Yes</v>
      </c>
    </row>
    <row r="292" spans="1:18" x14ac:dyDescent="0.25">
      <c r="A292" s="6" t="s">
        <v>2127</v>
      </c>
      <c r="B292" s="23">
        <v>44497</v>
      </c>
      <c r="C292" s="6" t="str">
        <f t="shared" si="12"/>
        <v>Thursday</v>
      </c>
      <c r="D292" s="6" t="str">
        <f t="shared" si="13"/>
        <v>October</v>
      </c>
      <c r="E292" s="6" t="s">
        <v>2128</v>
      </c>
      <c r="F292" s="6" t="s">
        <v>6147</v>
      </c>
      <c r="G292" s="6">
        <v>5</v>
      </c>
      <c r="H292" s="6" t="str">
        <f>_xlfn.XLOOKUP(E292,customers!$A$2:$A$1001,customers!$B$2:$B$1001,,0)</f>
        <v>Domeniga Duke</v>
      </c>
      <c r="I292" s="6" t="str">
        <f>IF(_xlfn.XLOOKUP(E292,customers!$A$2:$A$1001,customers!$C$2:$C$1001,,0)=0,"Not Available",(_xlfn.XLOOKUP(E292,customers!$A$2:$A$1001,customers!$C$2:$C$1001,,0)))</f>
        <v>dduke82@vkontakte.ru</v>
      </c>
      <c r="J292" s="6" t="str">
        <f>_xlfn.XLOOKUP(E292,customers!$A$1:$A$1001,customers!$G$1:$G$1001,,0)</f>
        <v>United States</v>
      </c>
      <c r="K292" s="6" t="str">
        <f>_xlfn.XLOOKUP($E292,customers!$A$2:$A$1001,customers!$F$2:$F$1001,,0)</f>
        <v>Los Angeles</v>
      </c>
      <c r="L292" s="6" t="s">
        <v>6199</v>
      </c>
      <c r="M292" s="6" t="s">
        <v>6202</v>
      </c>
      <c r="N292" s="7">
        <f>INDEX(products!$A$1:$G$49,MATCH('orders '!$F292,products!$A$1:$A$49,0),MATCH('orders '!N$1,products!$A$1:$G$1,0))</f>
        <v>1</v>
      </c>
      <c r="O292" s="24">
        <f>INDEX(products!$A$1:$G$49,MATCH('orders '!$F292,products!$A$1:$A$49,0),MATCH('orders '!O$1,products!$A$1:$G$1,0))</f>
        <v>9.9499999999999993</v>
      </c>
      <c r="P292" s="24">
        <f t="shared" si="14"/>
        <v>49.75</v>
      </c>
      <c r="Q292" s="8">
        <f>_xlfn.XLOOKUP($F292,products!$A$2:$A$49,products!$G$2:$G$49,,0)</f>
        <v>0.89549999999999985</v>
      </c>
      <c r="R292" s="6" t="str">
        <f>IF(_xlfn.XLOOKUP(E292,customers!A292:A1291,customers!I292:I1291,0)=0,"Not Available",(_xlfn.XLOOKUP(E292,customers!A292:A1291,customers!I292:I1291,0)))</f>
        <v>No</v>
      </c>
    </row>
    <row r="293" spans="1:18" x14ac:dyDescent="0.25">
      <c r="A293" s="9" t="s">
        <v>2133</v>
      </c>
      <c r="B293" s="25">
        <v>44181</v>
      </c>
      <c r="C293" s="9" t="str">
        <f t="shared" si="12"/>
        <v>Wednesday</v>
      </c>
      <c r="D293" s="9" t="str">
        <f t="shared" si="13"/>
        <v>December</v>
      </c>
      <c r="E293" s="9" t="s">
        <v>2134</v>
      </c>
      <c r="F293" s="9" t="s">
        <v>6139</v>
      </c>
      <c r="G293" s="9">
        <v>2</v>
      </c>
      <c r="H293" s="9" t="str">
        <f>_xlfn.XLOOKUP(E293,customers!$A$2:$A$1001,customers!$B$2:$B$1001,,0)</f>
        <v>Violante Skouling</v>
      </c>
      <c r="I293" s="9" t="str">
        <f>IF(_xlfn.XLOOKUP(E293,customers!$A$2:$A$1001,customers!$C$2:$C$1001,,0)=0,"Not Available",(_xlfn.XLOOKUP(E293,customers!$A$2:$A$1001,customers!$C$2:$C$1001,,0)))</f>
        <v>Not Available</v>
      </c>
      <c r="J293" s="9" t="str">
        <f>_xlfn.XLOOKUP(E293,customers!$A$1:$A$1001,customers!$G$1:$G$1001,,0)</f>
        <v>Ireland</v>
      </c>
      <c r="K293" s="9" t="str">
        <f>_xlfn.XLOOKUP($E293,customers!$A$2:$A$1001,customers!$F$2:$F$1001,,0)</f>
        <v>Drumcondra</v>
      </c>
      <c r="L293" s="9" t="s">
        <v>6198</v>
      </c>
      <c r="M293" s="9" t="s">
        <v>6197</v>
      </c>
      <c r="N293" s="10">
        <f>INDEX(products!$A$1:$G$49,MATCH('orders '!$F293,products!$A$1:$A$49,0),MATCH('orders '!N$1,products!$A$1:$G$1,0))</f>
        <v>0.5</v>
      </c>
      <c r="O293" s="26">
        <f>INDEX(products!$A$1:$G$49,MATCH('orders '!$F293,products!$A$1:$A$49,0),MATCH('orders '!O$1,products!$A$1:$G$1,0))</f>
        <v>8.25</v>
      </c>
      <c r="P293" s="26">
        <f t="shared" si="14"/>
        <v>16.5</v>
      </c>
      <c r="Q293" s="11">
        <f>_xlfn.XLOOKUP($F293,products!$A$2:$A$49,products!$G$2:$G$49,,0)</f>
        <v>0.90749999999999997</v>
      </c>
      <c r="R293" s="6" t="str">
        <f>IF(_xlfn.XLOOKUP(E293,customers!A293:A1292,customers!I293:I1292,0)=0,"Not Available",(_xlfn.XLOOKUP(E293,customers!A293:A1292,customers!I293:I1292,0)))</f>
        <v>No</v>
      </c>
    </row>
    <row r="294" spans="1:18" x14ac:dyDescent="0.25">
      <c r="A294" s="6" t="s">
        <v>2137</v>
      </c>
      <c r="B294" s="23">
        <v>44529</v>
      </c>
      <c r="C294" s="6" t="str">
        <f t="shared" si="12"/>
        <v>Monday</v>
      </c>
      <c r="D294" s="6" t="str">
        <f t="shared" si="13"/>
        <v>November</v>
      </c>
      <c r="E294" s="6" t="s">
        <v>2138</v>
      </c>
      <c r="F294" s="6" t="s">
        <v>6158</v>
      </c>
      <c r="G294" s="6">
        <v>3</v>
      </c>
      <c r="H294" s="6" t="str">
        <f>_xlfn.XLOOKUP(E294,customers!$A$2:$A$1001,customers!$B$2:$B$1001,,0)</f>
        <v>Isidore Hussey</v>
      </c>
      <c r="I294" s="6" t="str">
        <f>IF(_xlfn.XLOOKUP(E294,customers!$A$2:$A$1001,customers!$C$2:$C$1001,,0)=0,"Not Available",(_xlfn.XLOOKUP(E294,customers!$A$2:$A$1001,customers!$C$2:$C$1001,,0)))</f>
        <v>ihussey84@mapy.cz</v>
      </c>
      <c r="J294" s="6" t="str">
        <f>_xlfn.XLOOKUP(E294,customers!$A$1:$A$1001,customers!$G$1:$G$1001,,0)</f>
        <v>United States</v>
      </c>
      <c r="K294" s="6" t="str">
        <f>_xlfn.XLOOKUP($E294,customers!$A$2:$A$1001,customers!$F$2:$F$1001,,0)</f>
        <v>Birmingham</v>
      </c>
      <c r="L294" s="6" t="s">
        <v>6199</v>
      </c>
      <c r="M294" s="6" t="s">
        <v>6202</v>
      </c>
      <c r="N294" s="7">
        <f>INDEX(products!$A$1:$G$49,MATCH('orders '!$F294,products!$A$1:$A$49,0),MATCH('orders '!N$1,products!$A$1:$G$1,0))</f>
        <v>0.5</v>
      </c>
      <c r="O294" s="24">
        <f>INDEX(products!$A$1:$G$49,MATCH('orders '!$F294,products!$A$1:$A$49,0),MATCH('orders '!O$1,products!$A$1:$G$1,0))</f>
        <v>5.97</v>
      </c>
      <c r="P294" s="24">
        <f t="shared" si="14"/>
        <v>17.91</v>
      </c>
      <c r="Q294" s="8">
        <f>_xlfn.XLOOKUP($F294,products!$A$2:$A$49,products!$G$2:$G$49,,0)</f>
        <v>0.5373</v>
      </c>
      <c r="R294" s="6" t="str">
        <f>IF(_xlfn.XLOOKUP(E294,customers!A294:A1293,customers!I294:I1293,0)=0,"Not Available",(_xlfn.XLOOKUP(E294,customers!A294:A1293,customers!I294:I1293,0)))</f>
        <v>No</v>
      </c>
    </row>
    <row r="295" spans="1:18" x14ac:dyDescent="0.25">
      <c r="A295" s="9" t="s">
        <v>2142</v>
      </c>
      <c r="B295" s="25">
        <v>44275</v>
      </c>
      <c r="C295" s="9" t="str">
        <f t="shared" si="12"/>
        <v>Saturday</v>
      </c>
      <c r="D295" s="9" t="str">
        <f t="shared" si="13"/>
        <v>March</v>
      </c>
      <c r="E295" s="9" t="s">
        <v>2143</v>
      </c>
      <c r="F295" s="9" t="s">
        <v>6158</v>
      </c>
      <c r="G295" s="9">
        <v>5</v>
      </c>
      <c r="H295" s="9" t="str">
        <f>_xlfn.XLOOKUP(E295,customers!$A$2:$A$1001,customers!$B$2:$B$1001,,0)</f>
        <v>Cassie Pinkerton</v>
      </c>
      <c r="I295" s="9" t="str">
        <f>IF(_xlfn.XLOOKUP(E295,customers!$A$2:$A$1001,customers!$C$2:$C$1001,,0)=0,"Not Available",(_xlfn.XLOOKUP(E295,customers!$A$2:$A$1001,customers!$C$2:$C$1001,,0)))</f>
        <v>cpinkerton85@upenn.edu</v>
      </c>
      <c r="J295" s="9" t="str">
        <f>_xlfn.XLOOKUP(E295,customers!$A$1:$A$1001,customers!$G$1:$G$1001,,0)</f>
        <v>United States</v>
      </c>
      <c r="K295" s="9" t="str">
        <f>_xlfn.XLOOKUP($E295,customers!$A$2:$A$1001,customers!$F$2:$F$1001,,0)</f>
        <v>Alexandria</v>
      </c>
      <c r="L295" s="9" t="s">
        <v>6199</v>
      </c>
      <c r="M295" s="9" t="s">
        <v>6202</v>
      </c>
      <c r="N295" s="10">
        <f>INDEX(products!$A$1:$G$49,MATCH('orders '!$F295,products!$A$1:$A$49,0),MATCH('orders '!N$1,products!$A$1:$G$1,0))</f>
        <v>0.5</v>
      </c>
      <c r="O295" s="26">
        <f>INDEX(products!$A$1:$G$49,MATCH('orders '!$F295,products!$A$1:$A$49,0),MATCH('orders '!O$1,products!$A$1:$G$1,0))</f>
        <v>5.97</v>
      </c>
      <c r="P295" s="26">
        <f t="shared" si="14"/>
        <v>29.849999999999998</v>
      </c>
      <c r="Q295" s="11">
        <f>_xlfn.XLOOKUP($F295,products!$A$2:$A$49,products!$G$2:$G$49,,0)</f>
        <v>0.5373</v>
      </c>
      <c r="R295" s="6" t="str">
        <f>IF(_xlfn.XLOOKUP(E295,customers!A295:A1294,customers!I295:I1294,0)=0,"Not Available",(_xlfn.XLOOKUP(E295,customers!A295:A1294,customers!I295:I1294,0)))</f>
        <v>No</v>
      </c>
    </row>
    <row r="296" spans="1:18" x14ac:dyDescent="0.25">
      <c r="A296" s="6" t="s">
        <v>2148</v>
      </c>
      <c r="B296" s="23">
        <v>44659</v>
      </c>
      <c r="C296" s="6" t="str">
        <f t="shared" si="12"/>
        <v>Friday</v>
      </c>
      <c r="D296" s="6" t="str">
        <f t="shared" si="13"/>
        <v>April</v>
      </c>
      <c r="E296" s="6" t="s">
        <v>2149</v>
      </c>
      <c r="F296" s="6" t="s">
        <v>6171</v>
      </c>
      <c r="G296" s="6">
        <v>3</v>
      </c>
      <c r="H296" s="6" t="str">
        <f>_xlfn.XLOOKUP(E296,customers!$A$2:$A$1001,customers!$B$2:$B$1001,,0)</f>
        <v>Micki Fero</v>
      </c>
      <c r="I296" s="6" t="str">
        <f>IF(_xlfn.XLOOKUP(E296,customers!$A$2:$A$1001,customers!$C$2:$C$1001,,0)=0,"Not Available",(_xlfn.XLOOKUP(E296,customers!$A$2:$A$1001,customers!$C$2:$C$1001,,0)))</f>
        <v>Not Available</v>
      </c>
      <c r="J296" s="6" t="str">
        <f>_xlfn.XLOOKUP(E296,customers!$A$1:$A$1001,customers!$G$1:$G$1001,,0)</f>
        <v>United States</v>
      </c>
      <c r="K296" s="6" t="str">
        <f>_xlfn.XLOOKUP($E296,customers!$A$2:$A$1001,customers!$F$2:$F$1001,,0)</f>
        <v>Danbury</v>
      </c>
      <c r="L296" s="6" t="s">
        <v>6198</v>
      </c>
      <c r="M296" s="6" t="s">
        <v>6200</v>
      </c>
      <c r="N296" s="7">
        <f>INDEX(products!$A$1:$G$49,MATCH('orders '!$F296,products!$A$1:$A$49,0),MATCH('orders '!N$1,products!$A$1:$G$1,0))</f>
        <v>1</v>
      </c>
      <c r="O296" s="24">
        <f>INDEX(products!$A$1:$G$49,MATCH('orders '!$F296,products!$A$1:$A$49,0),MATCH('orders '!O$1,products!$A$1:$G$1,0))</f>
        <v>14.85</v>
      </c>
      <c r="P296" s="24">
        <f t="shared" si="14"/>
        <v>44.55</v>
      </c>
      <c r="Q296" s="8">
        <f>_xlfn.XLOOKUP($F296,products!$A$2:$A$49,products!$G$2:$G$49,,0)</f>
        <v>1.6335</v>
      </c>
      <c r="R296" s="6" t="str">
        <f>IF(_xlfn.XLOOKUP(E296,customers!A296:A1295,customers!I296:I1295,0)=0,"Not Available",(_xlfn.XLOOKUP(E296,customers!A296:A1295,customers!I296:I1295,0)))</f>
        <v>No</v>
      </c>
    </row>
    <row r="297" spans="1:18" x14ac:dyDescent="0.25">
      <c r="A297" s="9" t="s">
        <v>2153</v>
      </c>
      <c r="B297" s="25">
        <v>44057</v>
      </c>
      <c r="C297" s="9" t="str">
        <f t="shared" si="12"/>
        <v>Friday</v>
      </c>
      <c r="D297" s="9" t="str">
        <f t="shared" si="13"/>
        <v>August</v>
      </c>
      <c r="E297" s="9" t="s">
        <v>2154</v>
      </c>
      <c r="F297" s="9" t="s">
        <v>6141</v>
      </c>
      <c r="G297" s="9">
        <v>2</v>
      </c>
      <c r="H297" s="9" t="str">
        <f>_xlfn.XLOOKUP(E297,customers!$A$2:$A$1001,customers!$B$2:$B$1001,,0)</f>
        <v>Cybill Graddell</v>
      </c>
      <c r="I297" s="9" t="str">
        <f>IF(_xlfn.XLOOKUP(E297,customers!$A$2:$A$1001,customers!$C$2:$C$1001,,0)=0,"Not Available",(_xlfn.XLOOKUP(E297,customers!$A$2:$A$1001,customers!$C$2:$C$1001,,0)))</f>
        <v>Not Available</v>
      </c>
      <c r="J297" s="9" t="str">
        <f>_xlfn.XLOOKUP(E297,customers!$A$1:$A$1001,customers!$G$1:$G$1001,,0)</f>
        <v>United States</v>
      </c>
      <c r="K297" s="9" t="str">
        <f>_xlfn.XLOOKUP($E297,customers!$A$2:$A$1001,customers!$F$2:$F$1001,,0)</f>
        <v>Albany</v>
      </c>
      <c r="L297" s="9" t="s">
        <v>6198</v>
      </c>
      <c r="M297" s="9" t="s">
        <v>6197</v>
      </c>
      <c r="N297" s="10">
        <f>INDEX(products!$A$1:$G$49,MATCH('orders '!$F297,products!$A$1:$A$49,0),MATCH('orders '!N$1,products!$A$1:$G$1,0))</f>
        <v>1</v>
      </c>
      <c r="O297" s="26">
        <f>INDEX(products!$A$1:$G$49,MATCH('orders '!$F297,products!$A$1:$A$49,0),MATCH('orders '!O$1,products!$A$1:$G$1,0))</f>
        <v>13.75</v>
      </c>
      <c r="P297" s="26">
        <f t="shared" si="14"/>
        <v>27.5</v>
      </c>
      <c r="Q297" s="11">
        <f>_xlfn.XLOOKUP($F297,products!$A$2:$A$49,products!$G$2:$G$49,,0)</f>
        <v>1.5125</v>
      </c>
      <c r="R297" s="6" t="str">
        <f>IF(_xlfn.XLOOKUP(E297,customers!A297:A1296,customers!I297:I1296,0)=0,"Not Available",(_xlfn.XLOOKUP(E297,customers!A297:A1296,customers!I297:I1296,0)))</f>
        <v>No</v>
      </c>
    </row>
    <row r="298" spans="1:18" x14ac:dyDescent="0.25">
      <c r="A298" s="6" t="s">
        <v>2157</v>
      </c>
      <c r="B298" s="23">
        <v>43597</v>
      </c>
      <c r="C298" s="6" t="str">
        <f t="shared" si="12"/>
        <v>Sunday</v>
      </c>
      <c r="D298" s="6" t="str">
        <f t="shared" si="13"/>
        <v>May</v>
      </c>
      <c r="E298" s="6" t="s">
        <v>2158</v>
      </c>
      <c r="F298" s="6" t="s">
        <v>6146</v>
      </c>
      <c r="G298" s="6">
        <v>6</v>
      </c>
      <c r="H298" s="6" t="str">
        <f>_xlfn.XLOOKUP(E298,customers!$A$2:$A$1001,customers!$B$2:$B$1001,,0)</f>
        <v>Dorian Vizor</v>
      </c>
      <c r="I298" s="6" t="str">
        <f>IF(_xlfn.XLOOKUP(E298,customers!$A$2:$A$1001,customers!$C$2:$C$1001,,0)=0,"Not Available",(_xlfn.XLOOKUP(E298,customers!$A$2:$A$1001,customers!$C$2:$C$1001,,0)))</f>
        <v>dvizor88@furl.net</v>
      </c>
      <c r="J298" s="6" t="str">
        <f>_xlfn.XLOOKUP(E298,customers!$A$1:$A$1001,customers!$G$1:$G$1001,,0)</f>
        <v>United States</v>
      </c>
      <c r="K298" s="6" t="str">
        <f>_xlfn.XLOOKUP($E298,customers!$A$2:$A$1001,customers!$F$2:$F$1001,,0)</f>
        <v>Naples</v>
      </c>
      <c r="L298" s="6" t="s">
        <v>6196</v>
      </c>
      <c r="M298" s="6" t="s">
        <v>6197</v>
      </c>
      <c r="N298" s="7">
        <f>INDEX(products!$A$1:$G$49,MATCH('orders '!$F298,products!$A$1:$A$49,0),MATCH('orders '!N$1,products!$A$1:$G$1,0))</f>
        <v>0.5</v>
      </c>
      <c r="O298" s="24">
        <f>INDEX(products!$A$1:$G$49,MATCH('orders '!$F298,products!$A$1:$A$49,0),MATCH('orders '!O$1,products!$A$1:$G$1,0))</f>
        <v>5.97</v>
      </c>
      <c r="P298" s="24">
        <f t="shared" si="14"/>
        <v>35.82</v>
      </c>
      <c r="Q298" s="8">
        <f>_xlfn.XLOOKUP($F298,products!$A$2:$A$49,products!$G$2:$G$49,,0)</f>
        <v>0.35819999999999996</v>
      </c>
      <c r="R298" s="6" t="str">
        <f>IF(_xlfn.XLOOKUP(E298,customers!A298:A1297,customers!I298:I1297,0)=0,"Not Available",(_xlfn.XLOOKUP(E298,customers!A298:A1297,customers!I298:I1297,0)))</f>
        <v>Yes</v>
      </c>
    </row>
    <row r="299" spans="1:18" x14ac:dyDescent="0.25">
      <c r="A299" s="9" t="s">
        <v>2163</v>
      </c>
      <c r="B299" s="25">
        <v>44258</v>
      </c>
      <c r="C299" s="9" t="str">
        <f t="shared" si="12"/>
        <v>Wednesday</v>
      </c>
      <c r="D299" s="9" t="str">
        <f t="shared" si="13"/>
        <v>March</v>
      </c>
      <c r="E299" s="9" t="s">
        <v>2164</v>
      </c>
      <c r="F299" s="9" t="s">
        <v>6172</v>
      </c>
      <c r="G299" s="9">
        <v>3</v>
      </c>
      <c r="H299" s="9" t="str">
        <f>_xlfn.XLOOKUP(E299,customers!$A$2:$A$1001,customers!$B$2:$B$1001,,0)</f>
        <v>Eddi Sedgebeer</v>
      </c>
      <c r="I299" s="9" t="str">
        <f>IF(_xlfn.XLOOKUP(E299,customers!$A$2:$A$1001,customers!$C$2:$C$1001,,0)=0,"Not Available",(_xlfn.XLOOKUP(E299,customers!$A$2:$A$1001,customers!$C$2:$C$1001,,0)))</f>
        <v>esedgebeer89@oaic.gov.au</v>
      </c>
      <c r="J299" s="9" t="str">
        <f>_xlfn.XLOOKUP(E299,customers!$A$1:$A$1001,customers!$G$1:$G$1001,,0)</f>
        <v>United States</v>
      </c>
      <c r="K299" s="9" t="str">
        <f>_xlfn.XLOOKUP($E299,customers!$A$2:$A$1001,customers!$F$2:$F$1001,,0)</f>
        <v>Miami Beach</v>
      </c>
      <c r="L299" s="9" t="s">
        <v>6196</v>
      </c>
      <c r="M299" s="9" t="s">
        <v>6202</v>
      </c>
      <c r="N299" s="10">
        <f>INDEX(products!$A$1:$G$49,MATCH('orders '!$F299,products!$A$1:$A$49,0),MATCH('orders '!N$1,products!$A$1:$G$1,0))</f>
        <v>0.5</v>
      </c>
      <c r="O299" s="26">
        <f>INDEX(products!$A$1:$G$49,MATCH('orders '!$F299,products!$A$1:$A$49,0),MATCH('orders '!O$1,products!$A$1:$G$1,0))</f>
        <v>5.3699999999999992</v>
      </c>
      <c r="P299" s="26">
        <f t="shared" si="14"/>
        <v>16.11</v>
      </c>
      <c r="Q299" s="11">
        <f>_xlfn.XLOOKUP($F299,products!$A$2:$A$49,products!$G$2:$G$49,,0)</f>
        <v>0.32219999999999993</v>
      </c>
      <c r="R299" s="6" t="str">
        <f>IF(_xlfn.XLOOKUP(E299,customers!A299:A1298,customers!I299:I1298,0)=0,"Not Available",(_xlfn.XLOOKUP(E299,customers!A299:A1298,customers!I299:I1298,0)))</f>
        <v>Yes</v>
      </c>
    </row>
    <row r="300" spans="1:18" x14ac:dyDescent="0.25">
      <c r="A300" s="6" t="s">
        <v>2169</v>
      </c>
      <c r="B300" s="23">
        <v>43872</v>
      </c>
      <c r="C300" s="6" t="str">
        <f t="shared" si="12"/>
        <v>Tuesday</v>
      </c>
      <c r="D300" s="6" t="str">
        <f t="shared" si="13"/>
        <v>February</v>
      </c>
      <c r="E300" s="6" t="s">
        <v>2170</v>
      </c>
      <c r="F300" s="6" t="s">
        <v>6184</v>
      </c>
      <c r="G300" s="6">
        <v>6</v>
      </c>
      <c r="H300" s="6" t="str">
        <f>_xlfn.XLOOKUP(E300,customers!$A$2:$A$1001,customers!$B$2:$B$1001,,0)</f>
        <v>Ken Lestrange</v>
      </c>
      <c r="I300" s="6" t="str">
        <f>IF(_xlfn.XLOOKUP(E300,customers!$A$2:$A$1001,customers!$C$2:$C$1001,,0)=0,"Not Available",(_xlfn.XLOOKUP(E300,customers!$A$2:$A$1001,customers!$C$2:$C$1001,,0)))</f>
        <v>klestrange8a@lulu.com</v>
      </c>
      <c r="J300" s="6" t="str">
        <f>_xlfn.XLOOKUP(E300,customers!$A$1:$A$1001,customers!$G$1:$G$1001,,0)</f>
        <v>United States</v>
      </c>
      <c r="K300" s="6" t="str">
        <f>_xlfn.XLOOKUP($E300,customers!$A$2:$A$1001,customers!$F$2:$F$1001,,0)</f>
        <v>Atlanta</v>
      </c>
      <c r="L300" s="6" t="s">
        <v>6198</v>
      </c>
      <c r="M300" s="6" t="s">
        <v>6200</v>
      </c>
      <c r="N300" s="7">
        <f>INDEX(products!$A$1:$G$49,MATCH('orders '!$F300,products!$A$1:$A$49,0),MATCH('orders '!N$1,products!$A$1:$G$1,0))</f>
        <v>0.2</v>
      </c>
      <c r="O300" s="24">
        <f>INDEX(products!$A$1:$G$49,MATCH('orders '!$F300,products!$A$1:$A$49,0),MATCH('orders '!O$1,products!$A$1:$G$1,0))</f>
        <v>4.4550000000000001</v>
      </c>
      <c r="P300" s="24">
        <f t="shared" si="14"/>
        <v>26.73</v>
      </c>
      <c r="Q300" s="8">
        <f>_xlfn.XLOOKUP($F300,products!$A$2:$A$49,products!$G$2:$G$49,,0)</f>
        <v>0.49004999999999999</v>
      </c>
      <c r="R300" s="6" t="str">
        <f>IF(_xlfn.XLOOKUP(E300,customers!A300:A1299,customers!I300:I1299,0)=0,"Not Available",(_xlfn.XLOOKUP(E300,customers!A300:A1299,customers!I300:I1299,0)))</f>
        <v>Yes</v>
      </c>
    </row>
    <row r="301" spans="1:18" x14ac:dyDescent="0.25">
      <c r="A301" s="9" t="s">
        <v>2175</v>
      </c>
      <c r="B301" s="25">
        <v>43582</v>
      </c>
      <c r="C301" s="9" t="str">
        <f t="shared" si="12"/>
        <v>Saturday</v>
      </c>
      <c r="D301" s="9" t="str">
        <f t="shared" si="13"/>
        <v>April</v>
      </c>
      <c r="E301" s="9" t="s">
        <v>2176</v>
      </c>
      <c r="F301" s="9" t="s">
        <v>6148</v>
      </c>
      <c r="G301" s="9">
        <v>6</v>
      </c>
      <c r="H301" s="9" t="str">
        <f>_xlfn.XLOOKUP(E301,customers!$A$2:$A$1001,customers!$B$2:$B$1001,,0)</f>
        <v>Lacee Tanti</v>
      </c>
      <c r="I301" s="9" t="str">
        <f>IF(_xlfn.XLOOKUP(E301,customers!$A$2:$A$1001,customers!$C$2:$C$1001,,0)=0,"Not Available",(_xlfn.XLOOKUP(E301,customers!$A$2:$A$1001,customers!$C$2:$C$1001,,0)))</f>
        <v>ltanti8b@techcrunch.com</v>
      </c>
      <c r="J301" s="9" t="str">
        <f>_xlfn.XLOOKUP(E301,customers!$A$1:$A$1001,customers!$G$1:$G$1001,,0)</f>
        <v>United States</v>
      </c>
      <c r="K301" s="9" t="str">
        <f>_xlfn.XLOOKUP($E301,customers!$A$2:$A$1001,customers!$F$2:$F$1001,,0)</f>
        <v>Corpus Christi</v>
      </c>
      <c r="L301" s="9" t="s">
        <v>6198</v>
      </c>
      <c r="M301" s="9" t="s">
        <v>6200</v>
      </c>
      <c r="N301" s="10">
        <f>INDEX(products!$A$1:$G$49,MATCH('orders '!$F301,products!$A$1:$A$49,0),MATCH('orders '!N$1,products!$A$1:$G$1,0))</f>
        <v>2.5</v>
      </c>
      <c r="O301" s="26">
        <f>INDEX(products!$A$1:$G$49,MATCH('orders '!$F301,products!$A$1:$A$49,0),MATCH('orders '!O$1,products!$A$1:$G$1,0))</f>
        <v>34.154999999999994</v>
      </c>
      <c r="P301" s="26">
        <f t="shared" si="14"/>
        <v>204.92999999999995</v>
      </c>
      <c r="Q301" s="11">
        <f>_xlfn.XLOOKUP($F301,products!$A$2:$A$49,products!$G$2:$G$49,,0)</f>
        <v>3.7570499999999996</v>
      </c>
      <c r="R301" s="6" t="str">
        <f>IF(_xlfn.XLOOKUP(E301,customers!A301:A1300,customers!I301:I1300,0)=0,"Not Available",(_xlfn.XLOOKUP(E301,customers!A301:A1300,customers!I301:I1300,0)))</f>
        <v>Yes</v>
      </c>
    </row>
    <row r="302" spans="1:18" x14ac:dyDescent="0.25">
      <c r="A302" s="6" t="s">
        <v>2181</v>
      </c>
      <c r="B302" s="23">
        <v>44646</v>
      </c>
      <c r="C302" s="6" t="str">
        <f t="shared" si="12"/>
        <v>Saturday</v>
      </c>
      <c r="D302" s="6" t="str">
        <f t="shared" si="13"/>
        <v>March</v>
      </c>
      <c r="E302" s="6" t="s">
        <v>2182</v>
      </c>
      <c r="F302" s="6" t="s">
        <v>6140</v>
      </c>
      <c r="G302" s="6">
        <v>3</v>
      </c>
      <c r="H302" s="6" t="str">
        <f>_xlfn.XLOOKUP(E302,customers!$A$2:$A$1001,customers!$B$2:$B$1001,,0)</f>
        <v>Arel De Lasci</v>
      </c>
      <c r="I302" s="6" t="str">
        <f>IF(_xlfn.XLOOKUP(E302,customers!$A$2:$A$1001,customers!$C$2:$C$1001,,0)=0,"Not Available",(_xlfn.XLOOKUP(E302,customers!$A$2:$A$1001,customers!$C$2:$C$1001,,0)))</f>
        <v>ade8c@1und1.de</v>
      </c>
      <c r="J302" s="6" t="str">
        <f>_xlfn.XLOOKUP(E302,customers!$A$1:$A$1001,customers!$G$1:$G$1001,,0)</f>
        <v>United States</v>
      </c>
      <c r="K302" s="6" t="str">
        <f>_xlfn.XLOOKUP($E302,customers!$A$2:$A$1001,customers!$F$2:$F$1001,,0)</f>
        <v>Honolulu</v>
      </c>
      <c r="L302" s="6" t="s">
        <v>6199</v>
      </c>
      <c r="M302" s="6" t="s">
        <v>6200</v>
      </c>
      <c r="N302" s="7">
        <f>INDEX(products!$A$1:$G$49,MATCH('orders '!$F302,products!$A$1:$A$49,0),MATCH('orders '!N$1,products!$A$1:$G$1,0))</f>
        <v>1</v>
      </c>
      <c r="O302" s="24">
        <f>INDEX(products!$A$1:$G$49,MATCH('orders '!$F302,products!$A$1:$A$49,0),MATCH('orders '!O$1,products!$A$1:$G$1,0))</f>
        <v>12.95</v>
      </c>
      <c r="P302" s="24">
        <f t="shared" si="14"/>
        <v>38.849999999999994</v>
      </c>
      <c r="Q302" s="8">
        <f>_xlfn.XLOOKUP($F302,products!$A$2:$A$49,products!$G$2:$G$49,,0)</f>
        <v>1.1655</v>
      </c>
      <c r="R302" s="6" t="str">
        <f>IF(_xlfn.XLOOKUP(E302,customers!A302:A1301,customers!I302:I1301,0)=0,"Not Available",(_xlfn.XLOOKUP(E302,customers!A302:A1301,customers!I302:I1301,0)))</f>
        <v>Yes</v>
      </c>
    </row>
    <row r="303" spans="1:18" x14ac:dyDescent="0.25">
      <c r="A303" s="9" t="s">
        <v>2187</v>
      </c>
      <c r="B303" s="25">
        <v>44102</v>
      </c>
      <c r="C303" s="9" t="str">
        <f t="shared" si="12"/>
        <v>Monday</v>
      </c>
      <c r="D303" s="9" t="str">
        <f t="shared" si="13"/>
        <v>September</v>
      </c>
      <c r="E303" s="9" t="s">
        <v>2188</v>
      </c>
      <c r="F303" s="9" t="s">
        <v>6150</v>
      </c>
      <c r="G303" s="9">
        <v>4</v>
      </c>
      <c r="H303" s="9" t="str">
        <f>_xlfn.XLOOKUP(E303,customers!$A$2:$A$1001,customers!$B$2:$B$1001,,0)</f>
        <v>Trescha Jedrachowicz</v>
      </c>
      <c r="I303" s="9" t="str">
        <f>IF(_xlfn.XLOOKUP(E303,customers!$A$2:$A$1001,customers!$C$2:$C$1001,,0)=0,"Not Available",(_xlfn.XLOOKUP(E303,customers!$A$2:$A$1001,customers!$C$2:$C$1001,,0)))</f>
        <v>tjedrachowicz8d@acquirethisname.com</v>
      </c>
      <c r="J303" s="9" t="str">
        <f>_xlfn.XLOOKUP(E303,customers!$A$1:$A$1001,customers!$G$1:$G$1001,,0)</f>
        <v>United States</v>
      </c>
      <c r="K303" s="9" t="str">
        <f>_xlfn.XLOOKUP($E303,customers!$A$2:$A$1001,customers!$F$2:$F$1001,,0)</f>
        <v>Austin</v>
      </c>
      <c r="L303" s="9" t="s">
        <v>6201</v>
      </c>
      <c r="M303" s="9" t="s">
        <v>6202</v>
      </c>
      <c r="N303" s="10">
        <f>INDEX(products!$A$1:$G$49,MATCH('orders '!$F303,products!$A$1:$A$49,0),MATCH('orders '!N$1,products!$A$1:$G$1,0))</f>
        <v>0.2</v>
      </c>
      <c r="O303" s="26">
        <f>INDEX(products!$A$1:$G$49,MATCH('orders '!$F303,products!$A$1:$A$49,0),MATCH('orders '!O$1,products!$A$1:$G$1,0))</f>
        <v>3.8849999999999998</v>
      </c>
      <c r="P303" s="26">
        <f t="shared" si="14"/>
        <v>15.54</v>
      </c>
      <c r="Q303" s="11">
        <f>_xlfn.XLOOKUP($F303,products!$A$2:$A$49,products!$G$2:$G$49,,0)</f>
        <v>0.50505</v>
      </c>
      <c r="R303" s="6" t="str">
        <f>IF(_xlfn.XLOOKUP(E303,customers!A303:A1302,customers!I303:I1302,0)=0,"Not Available",(_xlfn.XLOOKUP(E303,customers!A303:A1302,customers!I303:I1302,0)))</f>
        <v>Yes</v>
      </c>
    </row>
    <row r="304" spans="1:18" x14ac:dyDescent="0.25">
      <c r="A304" s="6" t="s">
        <v>2193</v>
      </c>
      <c r="B304" s="23">
        <v>43762</v>
      </c>
      <c r="C304" s="6" t="str">
        <f t="shared" si="12"/>
        <v>Thursday</v>
      </c>
      <c r="D304" s="6" t="str">
        <f t="shared" si="13"/>
        <v>October</v>
      </c>
      <c r="E304" s="6" t="s">
        <v>2194</v>
      </c>
      <c r="F304" s="6" t="s">
        <v>6157</v>
      </c>
      <c r="G304" s="6">
        <v>1</v>
      </c>
      <c r="H304" s="6" t="str">
        <f>_xlfn.XLOOKUP(E304,customers!$A$2:$A$1001,customers!$B$2:$B$1001,,0)</f>
        <v>Perkin Stonner</v>
      </c>
      <c r="I304" s="6" t="str">
        <f>IF(_xlfn.XLOOKUP(E304,customers!$A$2:$A$1001,customers!$C$2:$C$1001,,0)=0,"Not Available",(_xlfn.XLOOKUP(E304,customers!$A$2:$A$1001,customers!$C$2:$C$1001,,0)))</f>
        <v>pstonner8e@moonfruit.com</v>
      </c>
      <c r="J304" s="6" t="str">
        <f>_xlfn.XLOOKUP(E304,customers!$A$1:$A$1001,customers!$G$1:$G$1001,,0)</f>
        <v>United States</v>
      </c>
      <c r="K304" s="6" t="str">
        <f>_xlfn.XLOOKUP($E304,customers!$A$2:$A$1001,customers!$F$2:$F$1001,,0)</f>
        <v>Baltimore</v>
      </c>
      <c r="L304" s="6" t="s">
        <v>6199</v>
      </c>
      <c r="M304" s="6" t="s">
        <v>6197</v>
      </c>
      <c r="N304" s="7">
        <f>INDEX(products!$A$1:$G$49,MATCH('orders '!$F304,products!$A$1:$A$49,0),MATCH('orders '!N$1,products!$A$1:$G$1,0))</f>
        <v>0.5</v>
      </c>
      <c r="O304" s="24">
        <f>INDEX(products!$A$1:$G$49,MATCH('orders '!$F304,products!$A$1:$A$49,0),MATCH('orders '!O$1,products!$A$1:$G$1,0))</f>
        <v>6.75</v>
      </c>
      <c r="P304" s="24">
        <f t="shared" si="14"/>
        <v>6.75</v>
      </c>
      <c r="Q304" s="8">
        <f>_xlfn.XLOOKUP($F304,products!$A$2:$A$49,products!$G$2:$G$49,,0)</f>
        <v>0.60749999999999993</v>
      </c>
      <c r="R304" s="6" t="str">
        <f>IF(_xlfn.XLOOKUP(E304,customers!A304:A1303,customers!I304:I1303,0)=0,"Not Available",(_xlfn.XLOOKUP(E304,customers!A304:A1303,customers!I304:I1303,0)))</f>
        <v>No</v>
      </c>
    </row>
    <row r="305" spans="1:18" x14ac:dyDescent="0.25">
      <c r="A305" s="9" t="s">
        <v>2199</v>
      </c>
      <c r="B305" s="25">
        <v>44412</v>
      </c>
      <c r="C305" s="9" t="str">
        <f t="shared" si="12"/>
        <v>Wednesday</v>
      </c>
      <c r="D305" s="9" t="str">
        <f t="shared" si="13"/>
        <v>August</v>
      </c>
      <c r="E305" s="9" t="s">
        <v>2200</v>
      </c>
      <c r="F305" s="9" t="s">
        <v>6185</v>
      </c>
      <c r="G305" s="9">
        <v>4</v>
      </c>
      <c r="H305" s="9" t="str">
        <f>_xlfn.XLOOKUP(E305,customers!$A$2:$A$1001,customers!$B$2:$B$1001,,0)</f>
        <v>Darrin Tingly</v>
      </c>
      <c r="I305" s="9" t="str">
        <f>IF(_xlfn.XLOOKUP(E305,customers!$A$2:$A$1001,customers!$C$2:$C$1001,,0)=0,"Not Available",(_xlfn.XLOOKUP(E305,customers!$A$2:$A$1001,customers!$C$2:$C$1001,,0)))</f>
        <v>dtingly8f@goo.ne.jp</v>
      </c>
      <c r="J305" s="9" t="str">
        <f>_xlfn.XLOOKUP(E305,customers!$A$1:$A$1001,customers!$G$1:$G$1001,,0)</f>
        <v>United States</v>
      </c>
      <c r="K305" s="9" t="str">
        <f>_xlfn.XLOOKUP($E305,customers!$A$2:$A$1001,customers!$F$2:$F$1001,,0)</f>
        <v>Lexington</v>
      </c>
      <c r="L305" s="9" t="s">
        <v>6198</v>
      </c>
      <c r="M305" s="9" t="s">
        <v>6202</v>
      </c>
      <c r="N305" s="10">
        <f>INDEX(products!$A$1:$G$49,MATCH('orders '!$F305,products!$A$1:$A$49,0),MATCH('orders '!N$1,products!$A$1:$G$1,0))</f>
        <v>2.5</v>
      </c>
      <c r="O305" s="26">
        <f>INDEX(products!$A$1:$G$49,MATCH('orders '!$F305,products!$A$1:$A$49,0),MATCH('orders '!O$1,products!$A$1:$G$1,0))</f>
        <v>27.945</v>
      </c>
      <c r="P305" s="26">
        <f t="shared" si="14"/>
        <v>111.78</v>
      </c>
      <c r="Q305" s="11">
        <f>_xlfn.XLOOKUP($F305,products!$A$2:$A$49,products!$G$2:$G$49,,0)</f>
        <v>3.07395</v>
      </c>
      <c r="R305" s="6" t="str">
        <f>IF(_xlfn.XLOOKUP(E305,customers!A305:A1304,customers!I305:I1304,0)=0,"Not Available",(_xlfn.XLOOKUP(E305,customers!A305:A1304,customers!I305:I1304,0)))</f>
        <v>Yes</v>
      </c>
    </row>
    <row r="306" spans="1:18" x14ac:dyDescent="0.25">
      <c r="A306" s="6" t="s">
        <v>2204</v>
      </c>
      <c r="B306" s="23">
        <v>43828</v>
      </c>
      <c r="C306" s="6" t="str">
        <f t="shared" si="12"/>
        <v>Sunday</v>
      </c>
      <c r="D306" s="6" t="str">
        <f t="shared" si="13"/>
        <v>December</v>
      </c>
      <c r="E306" s="6" t="s">
        <v>2245</v>
      </c>
      <c r="F306" s="6" t="s">
        <v>6167</v>
      </c>
      <c r="G306" s="6">
        <v>1</v>
      </c>
      <c r="H306" s="6" t="str">
        <f>_xlfn.XLOOKUP(E306,customers!$A$2:$A$1001,customers!$B$2:$B$1001,,0)</f>
        <v>Claudetta Rushe</v>
      </c>
      <c r="I306" s="6" t="str">
        <f>IF(_xlfn.XLOOKUP(E306,customers!$A$2:$A$1001,customers!$C$2:$C$1001,,0)=0,"Not Available",(_xlfn.XLOOKUP(E306,customers!$A$2:$A$1001,customers!$C$2:$C$1001,,0)))</f>
        <v>crushe8n@about.me</v>
      </c>
      <c r="J306" s="6" t="str">
        <f>_xlfn.XLOOKUP(E306,customers!$A$1:$A$1001,customers!$G$1:$G$1001,,0)</f>
        <v>United States</v>
      </c>
      <c r="K306" s="6" t="str">
        <f>_xlfn.XLOOKUP($E306,customers!$A$2:$A$1001,customers!$F$2:$F$1001,,0)</f>
        <v>Charlotte</v>
      </c>
      <c r="L306" s="6" t="s">
        <v>6199</v>
      </c>
      <c r="M306" s="6" t="s">
        <v>6200</v>
      </c>
      <c r="N306" s="7">
        <f>INDEX(products!$A$1:$G$49,MATCH('orders '!$F306,products!$A$1:$A$49,0),MATCH('orders '!N$1,products!$A$1:$G$1,0))</f>
        <v>0.2</v>
      </c>
      <c r="O306" s="24">
        <f>INDEX(products!$A$1:$G$49,MATCH('orders '!$F306,products!$A$1:$A$49,0),MATCH('orders '!O$1,products!$A$1:$G$1,0))</f>
        <v>3.8849999999999998</v>
      </c>
      <c r="P306" s="24">
        <f t="shared" si="14"/>
        <v>3.8849999999999998</v>
      </c>
      <c r="Q306" s="8">
        <f>_xlfn.XLOOKUP($F306,products!$A$2:$A$49,products!$G$2:$G$49,,0)</f>
        <v>0.34964999999999996</v>
      </c>
      <c r="R306" s="6" t="str">
        <f>IF(_xlfn.XLOOKUP(E306,customers!A306:A1305,customers!I306:I1305,0)=0,"Not Available",(_xlfn.XLOOKUP(E306,customers!A306:A1305,customers!I306:I1305,0)))</f>
        <v>Yes</v>
      </c>
    </row>
    <row r="307" spans="1:18" x14ac:dyDescent="0.25">
      <c r="A307" s="9" t="s">
        <v>2209</v>
      </c>
      <c r="B307" s="25">
        <v>43796</v>
      </c>
      <c r="C307" s="9" t="str">
        <f t="shared" si="12"/>
        <v>Wednesday</v>
      </c>
      <c r="D307" s="9" t="str">
        <f t="shared" si="13"/>
        <v>November</v>
      </c>
      <c r="E307" s="9" t="s">
        <v>2210</v>
      </c>
      <c r="F307" s="9" t="s">
        <v>6159</v>
      </c>
      <c r="G307" s="9">
        <v>5</v>
      </c>
      <c r="H307" s="9" t="str">
        <f>_xlfn.XLOOKUP(E307,customers!$A$2:$A$1001,customers!$B$2:$B$1001,,0)</f>
        <v>Benn Checci</v>
      </c>
      <c r="I307" s="9" t="str">
        <f>IF(_xlfn.XLOOKUP(E307,customers!$A$2:$A$1001,customers!$C$2:$C$1001,,0)=0,"Not Available",(_xlfn.XLOOKUP(E307,customers!$A$2:$A$1001,customers!$C$2:$C$1001,,0)))</f>
        <v>bchecci8h@usa.gov</v>
      </c>
      <c r="J307" s="9" t="str">
        <f>_xlfn.XLOOKUP(E307,customers!$A$1:$A$1001,customers!$G$1:$G$1001,,0)</f>
        <v>United Kingdom</v>
      </c>
      <c r="K307" s="9" t="str">
        <f>_xlfn.XLOOKUP($E307,customers!$A$2:$A$1001,customers!$F$2:$F$1001,,0)</f>
        <v>Eaton</v>
      </c>
      <c r="L307" s="9" t="s">
        <v>6201</v>
      </c>
      <c r="M307" s="9" t="s">
        <v>6197</v>
      </c>
      <c r="N307" s="10">
        <f>INDEX(products!$A$1:$G$49,MATCH('orders '!$F307,products!$A$1:$A$49,0),MATCH('orders '!N$1,products!$A$1:$G$1,0))</f>
        <v>0.2</v>
      </c>
      <c r="O307" s="26">
        <f>INDEX(products!$A$1:$G$49,MATCH('orders '!$F307,products!$A$1:$A$49,0),MATCH('orders '!O$1,products!$A$1:$G$1,0))</f>
        <v>4.3650000000000002</v>
      </c>
      <c r="P307" s="26">
        <f t="shared" si="14"/>
        <v>21.825000000000003</v>
      </c>
      <c r="Q307" s="11">
        <f>_xlfn.XLOOKUP($F307,products!$A$2:$A$49,products!$G$2:$G$49,,0)</f>
        <v>0.56745000000000001</v>
      </c>
      <c r="R307" s="6" t="str">
        <f>IF(_xlfn.XLOOKUP(E307,customers!A307:A1306,customers!I307:I1306,0)=0,"Not Available",(_xlfn.XLOOKUP(E307,customers!A307:A1306,customers!I307:I1306,0)))</f>
        <v>No</v>
      </c>
    </row>
    <row r="308" spans="1:18" x14ac:dyDescent="0.25">
      <c r="A308" s="6" t="s">
        <v>2215</v>
      </c>
      <c r="B308" s="23">
        <v>43890</v>
      </c>
      <c r="C308" s="6" t="str">
        <f t="shared" si="12"/>
        <v>Saturday</v>
      </c>
      <c r="D308" s="6" t="str">
        <f t="shared" si="13"/>
        <v>February</v>
      </c>
      <c r="E308" s="6" t="s">
        <v>2216</v>
      </c>
      <c r="F308" s="6" t="s">
        <v>6174</v>
      </c>
      <c r="G308" s="6">
        <v>5</v>
      </c>
      <c r="H308" s="6" t="str">
        <f>_xlfn.XLOOKUP(E308,customers!$A$2:$A$1001,customers!$B$2:$B$1001,,0)</f>
        <v>Janifer Bagot</v>
      </c>
      <c r="I308" s="6" t="str">
        <f>IF(_xlfn.XLOOKUP(E308,customers!$A$2:$A$1001,customers!$C$2:$C$1001,,0)=0,"Not Available",(_xlfn.XLOOKUP(E308,customers!$A$2:$A$1001,customers!$C$2:$C$1001,,0)))</f>
        <v>jbagot8i@mac.com</v>
      </c>
      <c r="J308" s="6" t="str">
        <f>_xlfn.XLOOKUP(E308,customers!$A$1:$A$1001,customers!$G$1:$G$1001,,0)</f>
        <v>United States</v>
      </c>
      <c r="K308" s="6" t="str">
        <f>_xlfn.XLOOKUP($E308,customers!$A$2:$A$1001,customers!$F$2:$F$1001,,0)</f>
        <v>Lincoln</v>
      </c>
      <c r="L308" s="6" t="s">
        <v>6196</v>
      </c>
      <c r="M308" s="6" t="s">
        <v>6197</v>
      </c>
      <c r="N308" s="7">
        <f>INDEX(products!$A$1:$G$49,MATCH('orders '!$F308,products!$A$1:$A$49,0),MATCH('orders '!N$1,products!$A$1:$G$1,0))</f>
        <v>0.2</v>
      </c>
      <c r="O308" s="24">
        <f>INDEX(products!$A$1:$G$49,MATCH('orders '!$F308,products!$A$1:$A$49,0),MATCH('orders '!O$1,products!$A$1:$G$1,0))</f>
        <v>2.9849999999999999</v>
      </c>
      <c r="P308" s="24">
        <f t="shared" si="14"/>
        <v>14.924999999999999</v>
      </c>
      <c r="Q308" s="8">
        <f>_xlfn.XLOOKUP($F308,products!$A$2:$A$49,products!$G$2:$G$49,,0)</f>
        <v>0.17909999999999998</v>
      </c>
      <c r="R308" s="6" t="str">
        <f>IF(_xlfn.XLOOKUP(E308,customers!A308:A1307,customers!I308:I1307,0)=0,"Not Available",(_xlfn.XLOOKUP(E308,customers!A308:A1307,customers!I308:I1307,0)))</f>
        <v>No</v>
      </c>
    </row>
    <row r="309" spans="1:18" x14ac:dyDescent="0.25">
      <c r="A309" s="9" t="s">
        <v>2221</v>
      </c>
      <c r="B309" s="25">
        <v>44227</v>
      </c>
      <c r="C309" s="9" t="str">
        <f t="shared" si="12"/>
        <v>Sunday</v>
      </c>
      <c r="D309" s="9" t="str">
        <f t="shared" si="13"/>
        <v>January</v>
      </c>
      <c r="E309" s="9" t="s">
        <v>2222</v>
      </c>
      <c r="F309" s="9" t="s">
        <v>6155</v>
      </c>
      <c r="G309" s="9">
        <v>3</v>
      </c>
      <c r="H309" s="9" t="str">
        <f>_xlfn.XLOOKUP(E309,customers!$A$2:$A$1001,customers!$B$2:$B$1001,,0)</f>
        <v>Ermin Beeble</v>
      </c>
      <c r="I309" s="9" t="str">
        <f>IF(_xlfn.XLOOKUP(E309,customers!$A$2:$A$1001,customers!$C$2:$C$1001,,0)=0,"Not Available",(_xlfn.XLOOKUP(E309,customers!$A$2:$A$1001,customers!$C$2:$C$1001,,0)))</f>
        <v>ebeeble8j@soundcloud.com</v>
      </c>
      <c r="J309" s="9" t="str">
        <f>_xlfn.XLOOKUP(E309,customers!$A$1:$A$1001,customers!$G$1:$G$1001,,0)</f>
        <v>United States</v>
      </c>
      <c r="K309" s="9" t="str">
        <f>_xlfn.XLOOKUP($E309,customers!$A$2:$A$1001,customers!$F$2:$F$1001,,0)</f>
        <v>Cincinnati</v>
      </c>
      <c r="L309" s="9" t="s">
        <v>6199</v>
      </c>
      <c r="M309" s="9" t="s">
        <v>6197</v>
      </c>
      <c r="N309" s="10">
        <f>INDEX(products!$A$1:$G$49,MATCH('orders '!$F309,products!$A$1:$A$49,0),MATCH('orders '!N$1,products!$A$1:$G$1,0))</f>
        <v>1</v>
      </c>
      <c r="O309" s="26">
        <f>INDEX(products!$A$1:$G$49,MATCH('orders '!$F309,products!$A$1:$A$49,0),MATCH('orders '!O$1,products!$A$1:$G$1,0))</f>
        <v>11.25</v>
      </c>
      <c r="P309" s="26">
        <f t="shared" si="14"/>
        <v>33.75</v>
      </c>
      <c r="Q309" s="11">
        <f>_xlfn.XLOOKUP($F309,products!$A$2:$A$49,products!$G$2:$G$49,,0)</f>
        <v>1.0125</v>
      </c>
      <c r="R309" s="6" t="str">
        <f>IF(_xlfn.XLOOKUP(E309,customers!A309:A1308,customers!I309:I1308,0)=0,"Not Available",(_xlfn.XLOOKUP(E309,customers!A309:A1308,customers!I309:I1308,0)))</f>
        <v>Yes</v>
      </c>
    </row>
    <row r="310" spans="1:18" x14ac:dyDescent="0.25">
      <c r="A310" s="6" t="s">
        <v>2227</v>
      </c>
      <c r="B310" s="23">
        <v>44729</v>
      </c>
      <c r="C310" s="6" t="str">
        <f t="shared" si="12"/>
        <v>Friday</v>
      </c>
      <c r="D310" s="6" t="str">
        <f t="shared" si="13"/>
        <v>June</v>
      </c>
      <c r="E310" s="6" t="s">
        <v>2228</v>
      </c>
      <c r="F310" s="6" t="s">
        <v>6155</v>
      </c>
      <c r="G310" s="6">
        <v>3</v>
      </c>
      <c r="H310" s="6" t="str">
        <f>_xlfn.XLOOKUP(E310,customers!$A$2:$A$1001,customers!$B$2:$B$1001,,0)</f>
        <v>Cos Fluin</v>
      </c>
      <c r="I310" s="6" t="str">
        <f>IF(_xlfn.XLOOKUP(E310,customers!$A$2:$A$1001,customers!$C$2:$C$1001,,0)=0,"Not Available",(_xlfn.XLOOKUP(E310,customers!$A$2:$A$1001,customers!$C$2:$C$1001,,0)))</f>
        <v>cfluin8k@flickr.com</v>
      </c>
      <c r="J310" s="6" t="str">
        <f>_xlfn.XLOOKUP(E310,customers!$A$1:$A$1001,customers!$G$1:$G$1001,,0)</f>
        <v>United Kingdom</v>
      </c>
      <c r="K310" s="6" t="str">
        <f>_xlfn.XLOOKUP($E310,customers!$A$2:$A$1001,customers!$F$2:$F$1001,,0)</f>
        <v>Sheffield</v>
      </c>
      <c r="L310" s="6" t="s">
        <v>6199</v>
      </c>
      <c r="M310" s="6" t="s">
        <v>6197</v>
      </c>
      <c r="N310" s="7">
        <f>INDEX(products!$A$1:$G$49,MATCH('orders '!$F310,products!$A$1:$A$49,0),MATCH('orders '!N$1,products!$A$1:$G$1,0))</f>
        <v>1</v>
      </c>
      <c r="O310" s="24">
        <f>INDEX(products!$A$1:$G$49,MATCH('orders '!$F310,products!$A$1:$A$49,0),MATCH('orders '!O$1,products!$A$1:$G$1,0))</f>
        <v>11.25</v>
      </c>
      <c r="P310" s="24">
        <f t="shared" si="14"/>
        <v>33.75</v>
      </c>
      <c r="Q310" s="8">
        <f>_xlfn.XLOOKUP($F310,products!$A$2:$A$49,products!$G$2:$G$49,,0)</f>
        <v>1.0125</v>
      </c>
      <c r="R310" s="6" t="str">
        <f>IF(_xlfn.XLOOKUP(E310,customers!A310:A1309,customers!I310:I1309,0)=0,"Not Available",(_xlfn.XLOOKUP(E310,customers!A310:A1309,customers!I310:I1309,0)))</f>
        <v>No</v>
      </c>
    </row>
    <row r="311" spans="1:18" x14ac:dyDescent="0.25">
      <c r="A311" s="9" t="s">
        <v>2232</v>
      </c>
      <c r="B311" s="25">
        <v>43864</v>
      </c>
      <c r="C311" s="9" t="str">
        <f t="shared" si="12"/>
        <v>Monday</v>
      </c>
      <c r="D311" s="9" t="str">
        <f t="shared" si="13"/>
        <v>February</v>
      </c>
      <c r="E311" s="9" t="s">
        <v>2233</v>
      </c>
      <c r="F311" s="9" t="s">
        <v>6159</v>
      </c>
      <c r="G311" s="9">
        <v>6</v>
      </c>
      <c r="H311" s="9" t="str">
        <f>_xlfn.XLOOKUP(E311,customers!$A$2:$A$1001,customers!$B$2:$B$1001,,0)</f>
        <v>Eveleen Bletsor</v>
      </c>
      <c r="I311" s="9" t="str">
        <f>IF(_xlfn.XLOOKUP(E311,customers!$A$2:$A$1001,customers!$C$2:$C$1001,,0)=0,"Not Available",(_xlfn.XLOOKUP(E311,customers!$A$2:$A$1001,customers!$C$2:$C$1001,,0)))</f>
        <v>ebletsor8l@vinaora.com</v>
      </c>
      <c r="J311" s="9" t="str">
        <f>_xlfn.XLOOKUP(E311,customers!$A$1:$A$1001,customers!$G$1:$G$1001,,0)</f>
        <v>United States</v>
      </c>
      <c r="K311" s="9" t="str">
        <f>_xlfn.XLOOKUP($E311,customers!$A$2:$A$1001,customers!$F$2:$F$1001,,0)</f>
        <v>West Hartford</v>
      </c>
      <c r="L311" s="9" t="s">
        <v>6201</v>
      </c>
      <c r="M311" s="9" t="s">
        <v>6197</v>
      </c>
      <c r="N311" s="10">
        <f>INDEX(products!$A$1:$G$49,MATCH('orders '!$F311,products!$A$1:$A$49,0),MATCH('orders '!N$1,products!$A$1:$G$1,0))</f>
        <v>0.2</v>
      </c>
      <c r="O311" s="26">
        <f>INDEX(products!$A$1:$G$49,MATCH('orders '!$F311,products!$A$1:$A$49,0),MATCH('orders '!O$1,products!$A$1:$G$1,0))</f>
        <v>4.3650000000000002</v>
      </c>
      <c r="P311" s="26">
        <f t="shared" si="14"/>
        <v>26.19</v>
      </c>
      <c r="Q311" s="11">
        <f>_xlfn.XLOOKUP($F311,products!$A$2:$A$49,products!$G$2:$G$49,,0)</f>
        <v>0.56745000000000001</v>
      </c>
      <c r="R311" s="6" t="str">
        <f>IF(_xlfn.XLOOKUP(E311,customers!A311:A1310,customers!I311:I1310,0)=0,"Not Available",(_xlfn.XLOOKUP(E311,customers!A311:A1310,customers!I311:I1310,0)))</f>
        <v>Yes</v>
      </c>
    </row>
    <row r="312" spans="1:18" x14ac:dyDescent="0.25">
      <c r="A312" s="6" t="s">
        <v>2238</v>
      </c>
      <c r="B312" s="23">
        <v>44586</v>
      </c>
      <c r="C312" s="6" t="str">
        <f t="shared" si="12"/>
        <v>Tuesday</v>
      </c>
      <c r="D312" s="6" t="str">
        <f t="shared" si="13"/>
        <v>January</v>
      </c>
      <c r="E312" s="6" t="s">
        <v>2239</v>
      </c>
      <c r="F312" s="6" t="s">
        <v>6171</v>
      </c>
      <c r="G312" s="6">
        <v>1</v>
      </c>
      <c r="H312" s="6" t="str">
        <f>_xlfn.XLOOKUP(E312,customers!$A$2:$A$1001,customers!$B$2:$B$1001,,0)</f>
        <v>Paola Brydell</v>
      </c>
      <c r="I312" s="6" t="str">
        <f>IF(_xlfn.XLOOKUP(E312,customers!$A$2:$A$1001,customers!$C$2:$C$1001,,0)=0,"Not Available",(_xlfn.XLOOKUP(E312,customers!$A$2:$A$1001,customers!$C$2:$C$1001,,0)))</f>
        <v>pbrydell8m@bloglovin.com</v>
      </c>
      <c r="J312" s="6" t="str">
        <f>_xlfn.XLOOKUP(E312,customers!$A$1:$A$1001,customers!$G$1:$G$1001,,0)</f>
        <v>Ireland</v>
      </c>
      <c r="K312" s="6" t="str">
        <f>_xlfn.XLOOKUP($E312,customers!$A$2:$A$1001,customers!$F$2:$F$1001,,0)</f>
        <v>Listowel</v>
      </c>
      <c r="L312" s="6" t="s">
        <v>6198</v>
      </c>
      <c r="M312" s="6" t="s">
        <v>6200</v>
      </c>
      <c r="N312" s="7">
        <f>INDEX(products!$A$1:$G$49,MATCH('orders '!$F312,products!$A$1:$A$49,0),MATCH('orders '!N$1,products!$A$1:$G$1,0))</f>
        <v>1</v>
      </c>
      <c r="O312" s="24">
        <f>INDEX(products!$A$1:$G$49,MATCH('orders '!$F312,products!$A$1:$A$49,0),MATCH('orders '!O$1,products!$A$1:$G$1,0))</f>
        <v>14.85</v>
      </c>
      <c r="P312" s="24">
        <f t="shared" si="14"/>
        <v>14.85</v>
      </c>
      <c r="Q312" s="8">
        <f>_xlfn.XLOOKUP($F312,products!$A$2:$A$49,products!$G$2:$G$49,,0)</f>
        <v>1.6335</v>
      </c>
      <c r="R312" s="6" t="str">
        <f>IF(_xlfn.XLOOKUP(E312,customers!A312:A1311,customers!I312:I1311,0)=0,"Not Available",(_xlfn.XLOOKUP(E312,customers!A312:A1311,customers!I312:I1311,0)))</f>
        <v>No</v>
      </c>
    </row>
    <row r="313" spans="1:18" x14ac:dyDescent="0.25">
      <c r="A313" s="9" t="s">
        <v>2244</v>
      </c>
      <c r="B313" s="25">
        <v>43951</v>
      </c>
      <c r="C313" s="9" t="str">
        <f t="shared" si="12"/>
        <v>Thursday</v>
      </c>
      <c r="D313" s="9" t="str">
        <f t="shared" si="13"/>
        <v>April</v>
      </c>
      <c r="E313" s="9" t="s">
        <v>2245</v>
      </c>
      <c r="F313" s="9" t="s">
        <v>6166</v>
      </c>
      <c r="G313" s="9">
        <v>6</v>
      </c>
      <c r="H313" s="9" t="str">
        <f>_xlfn.XLOOKUP(E313,customers!$A$2:$A$1001,customers!$B$2:$B$1001,,0)</f>
        <v>Claudetta Rushe</v>
      </c>
      <c r="I313" s="9" t="str">
        <f>IF(_xlfn.XLOOKUP(E313,customers!$A$2:$A$1001,customers!$C$2:$C$1001,,0)=0,"Not Available",(_xlfn.XLOOKUP(E313,customers!$A$2:$A$1001,customers!$C$2:$C$1001,,0)))</f>
        <v>crushe8n@about.me</v>
      </c>
      <c r="J313" s="9" t="str">
        <f>_xlfn.XLOOKUP(E313,customers!$A$1:$A$1001,customers!$G$1:$G$1001,,0)</f>
        <v>United States</v>
      </c>
      <c r="K313" s="9" t="str">
        <f>_xlfn.XLOOKUP($E313,customers!$A$2:$A$1001,customers!$F$2:$F$1001,,0)</f>
        <v>Charlotte</v>
      </c>
      <c r="L313" s="9" t="s">
        <v>6198</v>
      </c>
      <c r="M313" s="9" t="s">
        <v>6197</v>
      </c>
      <c r="N313" s="10">
        <f>INDEX(products!$A$1:$G$49,MATCH('orders '!$F313,products!$A$1:$A$49,0),MATCH('orders '!N$1,products!$A$1:$G$1,0))</f>
        <v>2.5</v>
      </c>
      <c r="O313" s="26">
        <f>INDEX(products!$A$1:$G$49,MATCH('orders '!$F313,products!$A$1:$A$49,0),MATCH('orders '!O$1,products!$A$1:$G$1,0))</f>
        <v>31.624999999999996</v>
      </c>
      <c r="P313" s="26">
        <f t="shared" si="14"/>
        <v>189.74999999999997</v>
      </c>
      <c r="Q313" s="11">
        <f>_xlfn.XLOOKUP($F313,products!$A$2:$A$49,products!$G$2:$G$49,,0)</f>
        <v>3.4787499999999998</v>
      </c>
      <c r="R313" s="6" t="str">
        <f>IF(_xlfn.XLOOKUP(E313,customers!A313:A1312,customers!I313:I1312,0)=0,"Not Available",(_xlfn.XLOOKUP(E313,customers!A313:A1312,customers!I313:I1312,0)))</f>
        <v>Yes</v>
      </c>
    </row>
    <row r="314" spans="1:18" x14ac:dyDescent="0.25">
      <c r="A314" s="6" t="s">
        <v>2250</v>
      </c>
      <c r="B314" s="23">
        <v>44317</v>
      </c>
      <c r="C314" s="6" t="str">
        <f t="shared" si="12"/>
        <v>Saturday</v>
      </c>
      <c r="D314" s="6" t="str">
        <f t="shared" si="13"/>
        <v>May</v>
      </c>
      <c r="E314" s="6" t="s">
        <v>2251</v>
      </c>
      <c r="F314" s="6" t="s">
        <v>6146</v>
      </c>
      <c r="G314" s="6">
        <v>1</v>
      </c>
      <c r="H314" s="6" t="str">
        <f>_xlfn.XLOOKUP(E314,customers!$A$2:$A$1001,customers!$B$2:$B$1001,,0)</f>
        <v>Natka Leethem</v>
      </c>
      <c r="I314" s="6" t="str">
        <f>IF(_xlfn.XLOOKUP(E314,customers!$A$2:$A$1001,customers!$C$2:$C$1001,,0)=0,"Not Available",(_xlfn.XLOOKUP(E314,customers!$A$2:$A$1001,customers!$C$2:$C$1001,,0)))</f>
        <v>nleethem8o@mac.com</v>
      </c>
      <c r="J314" s="6" t="str">
        <f>_xlfn.XLOOKUP(E314,customers!$A$1:$A$1001,customers!$G$1:$G$1001,,0)</f>
        <v>United States</v>
      </c>
      <c r="K314" s="6" t="str">
        <f>_xlfn.XLOOKUP($E314,customers!$A$2:$A$1001,customers!$F$2:$F$1001,,0)</f>
        <v>Alexandria</v>
      </c>
      <c r="L314" s="6" t="s">
        <v>6196</v>
      </c>
      <c r="M314" s="6" t="s">
        <v>6197</v>
      </c>
      <c r="N314" s="7">
        <f>INDEX(products!$A$1:$G$49,MATCH('orders '!$F314,products!$A$1:$A$49,0),MATCH('orders '!N$1,products!$A$1:$G$1,0))</f>
        <v>0.5</v>
      </c>
      <c r="O314" s="24">
        <f>INDEX(products!$A$1:$G$49,MATCH('orders '!$F314,products!$A$1:$A$49,0),MATCH('orders '!O$1,products!$A$1:$G$1,0))</f>
        <v>5.97</v>
      </c>
      <c r="P314" s="24">
        <f t="shared" si="14"/>
        <v>5.97</v>
      </c>
      <c r="Q314" s="8">
        <f>_xlfn.XLOOKUP($F314,products!$A$2:$A$49,products!$G$2:$G$49,,0)</f>
        <v>0.35819999999999996</v>
      </c>
      <c r="R314" s="6" t="str">
        <f>IF(_xlfn.XLOOKUP(E314,customers!A314:A1313,customers!I314:I1313,0)=0,"Not Available",(_xlfn.XLOOKUP(E314,customers!A314:A1313,customers!I314:I1313,0)))</f>
        <v>Yes</v>
      </c>
    </row>
    <row r="315" spans="1:18" x14ac:dyDescent="0.25">
      <c r="A315" s="9" t="s">
        <v>2256</v>
      </c>
      <c r="B315" s="25">
        <v>44497</v>
      </c>
      <c r="C315" s="9" t="str">
        <f t="shared" si="12"/>
        <v>Thursday</v>
      </c>
      <c r="D315" s="9" t="str">
        <f t="shared" si="13"/>
        <v>October</v>
      </c>
      <c r="E315" s="9" t="s">
        <v>2257</v>
      </c>
      <c r="F315" s="9" t="s">
        <v>6138</v>
      </c>
      <c r="G315" s="9">
        <v>3</v>
      </c>
      <c r="H315" s="9" t="str">
        <f>_xlfn.XLOOKUP(E315,customers!$A$2:$A$1001,customers!$B$2:$B$1001,,0)</f>
        <v>Ailene Nesfield</v>
      </c>
      <c r="I315" s="9" t="str">
        <f>IF(_xlfn.XLOOKUP(E315,customers!$A$2:$A$1001,customers!$C$2:$C$1001,,0)=0,"Not Available",(_xlfn.XLOOKUP(E315,customers!$A$2:$A$1001,customers!$C$2:$C$1001,,0)))</f>
        <v>anesfield8p@people.com.cn</v>
      </c>
      <c r="J315" s="9" t="str">
        <f>_xlfn.XLOOKUP(E315,customers!$A$1:$A$1001,customers!$G$1:$G$1001,,0)</f>
        <v>United Kingdom</v>
      </c>
      <c r="K315" s="9" t="str">
        <f>_xlfn.XLOOKUP($E315,customers!$A$2:$A$1001,customers!$F$2:$F$1001,,0)</f>
        <v>Belfast</v>
      </c>
      <c r="L315" s="9" t="s">
        <v>6196</v>
      </c>
      <c r="M315" s="9" t="s">
        <v>6197</v>
      </c>
      <c r="N315" s="10">
        <f>INDEX(products!$A$1:$G$49,MATCH('orders '!$F315,products!$A$1:$A$49,0),MATCH('orders '!N$1,products!$A$1:$G$1,0))</f>
        <v>1</v>
      </c>
      <c r="O315" s="26">
        <f>INDEX(products!$A$1:$G$49,MATCH('orders '!$F315,products!$A$1:$A$49,0),MATCH('orders '!O$1,products!$A$1:$G$1,0))</f>
        <v>9.9499999999999993</v>
      </c>
      <c r="P315" s="26">
        <f t="shared" si="14"/>
        <v>29.849999999999998</v>
      </c>
      <c r="Q315" s="11">
        <f>_xlfn.XLOOKUP($F315,products!$A$2:$A$49,products!$G$2:$G$49,,0)</f>
        <v>0.59699999999999998</v>
      </c>
      <c r="R315" s="6" t="str">
        <f>IF(_xlfn.XLOOKUP(E315,customers!A315:A1314,customers!I315:I1314,0)=0,"Not Available",(_xlfn.XLOOKUP(E315,customers!A315:A1314,customers!I315:I1314,0)))</f>
        <v>Yes</v>
      </c>
    </row>
    <row r="316" spans="1:18" x14ac:dyDescent="0.25">
      <c r="A316" s="6" t="s">
        <v>2262</v>
      </c>
      <c r="B316" s="23">
        <v>44437</v>
      </c>
      <c r="C316" s="6" t="str">
        <f t="shared" si="12"/>
        <v>Sunday</v>
      </c>
      <c r="D316" s="6" t="str">
        <f t="shared" si="13"/>
        <v>August</v>
      </c>
      <c r="E316" s="6" t="s">
        <v>2263</v>
      </c>
      <c r="F316" s="6" t="s">
        <v>6177</v>
      </c>
      <c r="G316" s="6">
        <v>5</v>
      </c>
      <c r="H316" s="6" t="str">
        <f>_xlfn.XLOOKUP(E316,customers!$A$2:$A$1001,customers!$B$2:$B$1001,,0)</f>
        <v>Stacy Pickworth</v>
      </c>
      <c r="I316" s="6" t="str">
        <f>IF(_xlfn.XLOOKUP(E316,customers!$A$2:$A$1001,customers!$C$2:$C$1001,,0)=0,"Not Available",(_xlfn.XLOOKUP(E316,customers!$A$2:$A$1001,customers!$C$2:$C$1001,,0)))</f>
        <v>Not Available</v>
      </c>
      <c r="J316" s="6" t="str">
        <f>_xlfn.XLOOKUP(E316,customers!$A$1:$A$1001,customers!$G$1:$G$1001,,0)</f>
        <v>United States</v>
      </c>
      <c r="K316" s="6" t="str">
        <f>_xlfn.XLOOKUP($E316,customers!$A$2:$A$1001,customers!$F$2:$F$1001,,0)</f>
        <v>Las Vegas</v>
      </c>
      <c r="L316" s="6" t="s">
        <v>6196</v>
      </c>
      <c r="M316" s="6" t="s">
        <v>6202</v>
      </c>
      <c r="N316" s="7">
        <f>INDEX(products!$A$1:$G$49,MATCH('orders '!$F316,products!$A$1:$A$49,0),MATCH('orders '!N$1,products!$A$1:$G$1,0))</f>
        <v>1</v>
      </c>
      <c r="O316" s="24">
        <f>INDEX(products!$A$1:$G$49,MATCH('orders '!$F316,products!$A$1:$A$49,0),MATCH('orders '!O$1,products!$A$1:$G$1,0))</f>
        <v>8.9499999999999993</v>
      </c>
      <c r="P316" s="24">
        <f t="shared" si="14"/>
        <v>44.75</v>
      </c>
      <c r="Q316" s="8">
        <f>_xlfn.XLOOKUP($F316,products!$A$2:$A$49,products!$G$2:$G$49,,0)</f>
        <v>0.53699999999999992</v>
      </c>
      <c r="R316" s="6" t="str">
        <f>IF(_xlfn.XLOOKUP(E316,customers!A316:A1315,customers!I316:I1315,0)=0,"Not Available",(_xlfn.XLOOKUP(E316,customers!A316:A1315,customers!I316:I1315,0)))</f>
        <v>No</v>
      </c>
    </row>
    <row r="317" spans="1:18" x14ac:dyDescent="0.25">
      <c r="A317" s="9" t="s">
        <v>2267</v>
      </c>
      <c r="B317" s="25">
        <v>43826</v>
      </c>
      <c r="C317" s="9" t="str">
        <f t="shared" si="12"/>
        <v>Friday</v>
      </c>
      <c r="D317" s="9" t="str">
        <f t="shared" si="13"/>
        <v>December</v>
      </c>
      <c r="E317" s="9" t="s">
        <v>2268</v>
      </c>
      <c r="F317" s="9" t="s">
        <v>6148</v>
      </c>
      <c r="G317" s="9">
        <v>1</v>
      </c>
      <c r="H317" s="9" t="str">
        <f>_xlfn.XLOOKUP(E317,customers!$A$2:$A$1001,customers!$B$2:$B$1001,,0)</f>
        <v>Melli Brockway</v>
      </c>
      <c r="I317" s="9" t="str">
        <f>IF(_xlfn.XLOOKUP(E317,customers!$A$2:$A$1001,customers!$C$2:$C$1001,,0)=0,"Not Available",(_xlfn.XLOOKUP(E317,customers!$A$2:$A$1001,customers!$C$2:$C$1001,,0)))</f>
        <v>mbrockway8r@ibm.com</v>
      </c>
      <c r="J317" s="9" t="str">
        <f>_xlfn.XLOOKUP(E317,customers!$A$1:$A$1001,customers!$G$1:$G$1001,,0)</f>
        <v>United States</v>
      </c>
      <c r="K317" s="9" t="str">
        <f>_xlfn.XLOOKUP($E317,customers!$A$2:$A$1001,customers!$F$2:$F$1001,,0)</f>
        <v>Des Moines</v>
      </c>
      <c r="L317" s="9" t="s">
        <v>6198</v>
      </c>
      <c r="M317" s="9" t="s">
        <v>6200</v>
      </c>
      <c r="N317" s="10">
        <f>INDEX(products!$A$1:$G$49,MATCH('orders '!$F317,products!$A$1:$A$49,0),MATCH('orders '!N$1,products!$A$1:$G$1,0))</f>
        <v>2.5</v>
      </c>
      <c r="O317" s="26">
        <f>INDEX(products!$A$1:$G$49,MATCH('orders '!$F317,products!$A$1:$A$49,0),MATCH('orders '!O$1,products!$A$1:$G$1,0))</f>
        <v>34.154999999999994</v>
      </c>
      <c r="P317" s="26">
        <f t="shared" si="14"/>
        <v>34.154999999999994</v>
      </c>
      <c r="Q317" s="11">
        <f>_xlfn.XLOOKUP($F317,products!$A$2:$A$49,products!$G$2:$G$49,,0)</f>
        <v>3.7570499999999996</v>
      </c>
      <c r="R317" s="6" t="str">
        <f>IF(_xlfn.XLOOKUP(E317,customers!A317:A1316,customers!I317:I1316,0)=0,"Not Available",(_xlfn.XLOOKUP(E317,customers!A317:A1316,customers!I317:I1316,0)))</f>
        <v>Yes</v>
      </c>
    </row>
    <row r="318" spans="1:18" x14ac:dyDescent="0.25">
      <c r="A318" s="6" t="s">
        <v>2273</v>
      </c>
      <c r="B318" s="23">
        <v>43641</v>
      </c>
      <c r="C318" s="6" t="str">
        <f t="shared" si="12"/>
        <v>Tuesday</v>
      </c>
      <c r="D318" s="6" t="str">
        <f t="shared" si="13"/>
        <v>June</v>
      </c>
      <c r="E318" s="6" t="s">
        <v>2274</v>
      </c>
      <c r="F318" s="6" t="s">
        <v>6148</v>
      </c>
      <c r="G318" s="6">
        <v>6</v>
      </c>
      <c r="H318" s="6" t="str">
        <f>_xlfn.XLOOKUP(E318,customers!$A$2:$A$1001,customers!$B$2:$B$1001,,0)</f>
        <v>Nanny Lush</v>
      </c>
      <c r="I318" s="6" t="str">
        <f>IF(_xlfn.XLOOKUP(E318,customers!$A$2:$A$1001,customers!$C$2:$C$1001,,0)=0,"Not Available",(_xlfn.XLOOKUP(E318,customers!$A$2:$A$1001,customers!$C$2:$C$1001,,0)))</f>
        <v>nlush8s@dedecms.com</v>
      </c>
      <c r="J318" s="6" t="str">
        <f>_xlfn.XLOOKUP(E318,customers!$A$1:$A$1001,customers!$G$1:$G$1001,,0)</f>
        <v>Ireland</v>
      </c>
      <c r="K318" s="6" t="str">
        <f>_xlfn.XLOOKUP($E318,customers!$A$2:$A$1001,customers!$F$2:$F$1001,,0)</f>
        <v>Ballivor</v>
      </c>
      <c r="L318" s="6" t="s">
        <v>6198</v>
      </c>
      <c r="M318" s="6" t="s">
        <v>6200</v>
      </c>
      <c r="N318" s="7">
        <f>INDEX(products!$A$1:$G$49,MATCH('orders '!$F318,products!$A$1:$A$49,0),MATCH('orders '!N$1,products!$A$1:$G$1,0))</f>
        <v>2.5</v>
      </c>
      <c r="O318" s="24">
        <f>INDEX(products!$A$1:$G$49,MATCH('orders '!$F318,products!$A$1:$A$49,0),MATCH('orders '!O$1,products!$A$1:$G$1,0))</f>
        <v>34.154999999999994</v>
      </c>
      <c r="P318" s="24">
        <f t="shared" si="14"/>
        <v>204.92999999999995</v>
      </c>
      <c r="Q318" s="8">
        <f>_xlfn.XLOOKUP($F318,products!$A$2:$A$49,products!$G$2:$G$49,,0)</f>
        <v>3.7570499999999996</v>
      </c>
      <c r="R318" s="6" t="str">
        <f>IF(_xlfn.XLOOKUP(E318,customers!A318:A1317,customers!I318:I1317,0)=0,"Not Available",(_xlfn.XLOOKUP(E318,customers!A318:A1317,customers!I318:I1317,0)))</f>
        <v>No</v>
      </c>
    </row>
    <row r="319" spans="1:18" x14ac:dyDescent="0.25">
      <c r="A319" s="9" t="s">
        <v>2279</v>
      </c>
      <c r="B319" s="25">
        <v>43526</v>
      </c>
      <c r="C319" s="9" t="str">
        <f t="shared" si="12"/>
        <v>Saturday</v>
      </c>
      <c r="D319" s="9" t="str">
        <f t="shared" si="13"/>
        <v>March</v>
      </c>
      <c r="E319" s="9" t="s">
        <v>2280</v>
      </c>
      <c r="F319" s="9" t="s">
        <v>6144</v>
      </c>
      <c r="G319" s="9">
        <v>3</v>
      </c>
      <c r="H319" s="9" t="str">
        <f>_xlfn.XLOOKUP(E319,customers!$A$2:$A$1001,customers!$B$2:$B$1001,,0)</f>
        <v>Selma McMillian</v>
      </c>
      <c r="I319" s="9" t="str">
        <f>IF(_xlfn.XLOOKUP(E319,customers!$A$2:$A$1001,customers!$C$2:$C$1001,,0)=0,"Not Available",(_xlfn.XLOOKUP(E319,customers!$A$2:$A$1001,customers!$C$2:$C$1001,,0)))</f>
        <v>smcmillian8t@csmonitor.com</v>
      </c>
      <c r="J319" s="9" t="str">
        <f>_xlfn.XLOOKUP(E319,customers!$A$1:$A$1001,customers!$G$1:$G$1001,,0)</f>
        <v>United States</v>
      </c>
      <c r="K319" s="9" t="str">
        <f>_xlfn.XLOOKUP($E319,customers!$A$2:$A$1001,customers!$F$2:$F$1001,,0)</f>
        <v>Akron</v>
      </c>
      <c r="L319" s="9" t="s">
        <v>6198</v>
      </c>
      <c r="M319" s="9" t="s">
        <v>6202</v>
      </c>
      <c r="N319" s="10">
        <f>INDEX(products!$A$1:$G$49,MATCH('orders '!$F319,products!$A$1:$A$49,0),MATCH('orders '!N$1,products!$A$1:$G$1,0))</f>
        <v>0.5</v>
      </c>
      <c r="O319" s="26">
        <f>INDEX(products!$A$1:$G$49,MATCH('orders '!$F319,products!$A$1:$A$49,0),MATCH('orders '!O$1,products!$A$1:$G$1,0))</f>
        <v>7.29</v>
      </c>
      <c r="P319" s="26">
        <f t="shared" si="14"/>
        <v>21.87</v>
      </c>
      <c r="Q319" s="11">
        <f>_xlfn.XLOOKUP($F319,products!$A$2:$A$49,products!$G$2:$G$49,,0)</f>
        <v>0.80190000000000006</v>
      </c>
      <c r="R319" s="6" t="str">
        <f>IF(_xlfn.XLOOKUP(E319,customers!A319:A1318,customers!I319:I1318,0)=0,"Not Available",(_xlfn.XLOOKUP(E319,customers!A319:A1318,customers!I319:I1318,0)))</f>
        <v>No</v>
      </c>
    </row>
    <row r="320" spans="1:18" x14ac:dyDescent="0.25">
      <c r="A320" s="6" t="s">
        <v>2285</v>
      </c>
      <c r="B320" s="23">
        <v>44563</v>
      </c>
      <c r="C320" s="6" t="str">
        <f t="shared" si="12"/>
        <v>Sunday</v>
      </c>
      <c r="D320" s="6" t="str">
        <f t="shared" si="13"/>
        <v>January</v>
      </c>
      <c r="E320" s="6" t="s">
        <v>2286</v>
      </c>
      <c r="F320" s="6" t="s">
        <v>6175</v>
      </c>
      <c r="G320" s="6">
        <v>2</v>
      </c>
      <c r="H320" s="6" t="str">
        <f>_xlfn.XLOOKUP(E320,customers!$A$2:$A$1001,customers!$B$2:$B$1001,,0)</f>
        <v>Tess Bennison</v>
      </c>
      <c r="I320" s="6" t="str">
        <f>IF(_xlfn.XLOOKUP(E320,customers!$A$2:$A$1001,customers!$C$2:$C$1001,,0)=0,"Not Available",(_xlfn.XLOOKUP(E320,customers!$A$2:$A$1001,customers!$C$2:$C$1001,,0)))</f>
        <v>tbennison8u@google.cn</v>
      </c>
      <c r="J320" s="6" t="str">
        <f>_xlfn.XLOOKUP(E320,customers!$A$1:$A$1001,customers!$G$1:$G$1001,,0)</f>
        <v>United States</v>
      </c>
      <c r="K320" s="6" t="str">
        <f>_xlfn.XLOOKUP($E320,customers!$A$2:$A$1001,customers!$F$2:$F$1001,,0)</f>
        <v>West Palm Beach</v>
      </c>
      <c r="L320" s="6" t="s">
        <v>6199</v>
      </c>
      <c r="M320" s="6" t="s">
        <v>6197</v>
      </c>
      <c r="N320" s="7">
        <f>INDEX(products!$A$1:$G$49,MATCH('orders '!$F320,products!$A$1:$A$49,0),MATCH('orders '!N$1,products!$A$1:$G$1,0))</f>
        <v>2.5</v>
      </c>
      <c r="O320" s="24">
        <f>INDEX(products!$A$1:$G$49,MATCH('orders '!$F320,products!$A$1:$A$49,0),MATCH('orders '!O$1,products!$A$1:$G$1,0))</f>
        <v>25.874999999999996</v>
      </c>
      <c r="P320" s="24">
        <f t="shared" si="14"/>
        <v>51.749999999999993</v>
      </c>
      <c r="Q320" s="8">
        <f>_xlfn.XLOOKUP($F320,products!$A$2:$A$49,products!$G$2:$G$49,,0)</f>
        <v>2.3287499999999994</v>
      </c>
      <c r="R320" s="6" t="str">
        <f>IF(_xlfn.XLOOKUP(E320,customers!A320:A1319,customers!I320:I1319,0)=0,"Not Available",(_xlfn.XLOOKUP(E320,customers!A320:A1319,customers!I320:I1319,0)))</f>
        <v>Yes</v>
      </c>
    </row>
    <row r="321" spans="1:18" x14ac:dyDescent="0.25">
      <c r="A321" s="9" t="s">
        <v>2291</v>
      </c>
      <c r="B321" s="25">
        <v>43676</v>
      </c>
      <c r="C321" s="9" t="str">
        <f t="shared" si="12"/>
        <v>Tuesday</v>
      </c>
      <c r="D321" s="9" t="str">
        <f t="shared" si="13"/>
        <v>July</v>
      </c>
      <c r="E321" s="9" t="s">
        <v>2292</v>
      </c>
      <c r="F321" s="9" t="s">
        <v>6156</v>
      </c>
      <c r="G321" s="9">
        <v>2</v>
      </c>
      <c r="H321" s="9" t="str">
        <f>_xlfn.XLOOKUP(E321,customers!$A$2:$A$1001,customers!$B$2:$B$1001,,0)</f>
        <v>Gabie Tweed</v>
      </c>
      <c r="I321" s="9" t="str">
        <f>IF(_xlfn.XLOOKUP(E321,customers!$A$2:$A$1001,customers!$C$2:$C$1001,,0)=0,"Not Available",(_xlfn.XLOOKUP(E321,customers!$A$2:$A$1001,customers!$C$2:$C$1001,,0)))</f>
        <v>gtweed8v@yolasite.com</v>
      </c>
      <c r="J321" s="9" t="str">
        <f>_xlfn.XLOOKUP(E321,customers!$A$1:$A$1001,customers!$G$1:$G$1001,,0)</f>
        <v>United States</v>
      </c>
      <c r="K321" s="9" t="str">
        <f>_xlfn.XLOOKUP($E321,customers!$A$2:$A$1001,customers!$F$2:$F$1001,,0)</f>
        <v>Fresno</v>
      </c>
      <c r="L321" s="9" t="s">
        <v>6198</v>
      </c>
      <c r="M321" s="9" t="s">
        <v>6197</v>
      </c>
      <c r="N321" s="10">
        <f>INDEX(products!$A$1:$G$49,MATCH('orders '!$F321,products!$A$1:$A$49,0),MATCH('orders '!N$1,products!$A$1:$G$1,0))</f>
        <v>0.2</v>
      </c>
      <c r="O321" s="26">
        <f>INDEX(products!$A$1:$G$49,MATCH('orders '!$F321,products!$A$1:$A$49,0),MATCH('orders '!O$1,products!$A$1:$G$1,0))</f>
        <v>4.125</v>
      </c>
      <c r="P321" s="26">
        <f t="shared" si="14"/>
        <v>8.25</v>
      </c>
      <c r="Q321" s="11">
        <f>_xlfn.XLOOKUP($F321,products!$A$2:$A$49,products!$G$2:$G$49,,0)</f>
        <v>0.45374999999999999</v>
      </c>
      <c r="R321" s="6" t="str">
        <f>IF(_xlfn.XLOOKUP(E321,customers!A321:A1320,customers!I321:I1320,0)=0,"Not Available",(_xlfn.XLOOKUP(E321,customers!A321:A1320,customers!I321:I1320,0)))</f>
        <v>Yes</v>
      </c>
    </row>
    <row r="322" spans="1:18" x14ac:dyDescent="0.25">
      <c r="A322" s="6" t="s">
        <v>2291</v>
      </c>
      <c r="B322" s="23">
        <v>43676</v>
      </c>
      <c r="C322" s="6" t="str">
        <f t="shared" si="12"/>
        <v>Tuesday</v>
      </c>
      <c r="D322" s="6" t="str">
        <f t="shared" si="13"/>
        <v>July</v>
      </c>
      <c r="E322" s="6" t="s">
        <v>2292</v>
      </c>
      <c r="F322" s="6" t="s">
        <v>6167</v>
      </c>
      <c r="G322" s="6">
        <v>5</v>
      </c>
      <c r="H322" s="6" t="str">
        <f>_xlfn.XLOOKUP(E322,customers!$A$2:$A$1001,customers!$B$2:$B$1001,,0)</f>
        <v>Gabie Tweed</v>
      </c>
      <c r="I322" s="6" t="str">
        <f>IF(_xlfn.XLOOKUP(E322,customers!$A$2:$A$1001,customers!$C$2:$C$1001,,0)=0,"Not Available",(_xlfn.XLOOKUP(E322,customers!$A$2:$A$1001,customers!$C$2:$C$1001,,0)))</f>
        <v>gtweed8v@yolasite.com</v>
      </c>
      <c r="J322" s="6" t="str">
        <f>_xlfn.XLOOKUP(E322,customers!$A$1:$A$1001,customers!$G$1:$G$1001,,0)</f>
        <v>United States</v>
      </c>
      <c r="K322" s="6" t="str">
        <f>_xlfn.XLOOKUP($E322,customers!$A$2:$A$1001,customers!$F$2:$F$1001,,0)</f>
        <v>Fresno</v>
      </c>
      <c r="L322" s="6" t="s">
        <v>6199</v>
      </c>
      <c r="M322" s="6" t="s">
        <v>6200</v>
      </c>
      <c r="N322" s="7">
        <f>INDEX(products!$A$1:$G$49,MATCH('orders '!$F322,products!$A$1:$A$49,0),MATCH('orders '!N$1,products!$A$1:$G$1,0))</f>
        <v>0.2</v>
      </c>
      <c r="O322" s="24">
        <f>INDEX(products!$A$1:$G$49,MATCH('orders '!$F322,products!$A$1:$A$49,0),MATCH('orders '!O$1,products!$A$1:$G$1,0))</f>
        <v>3.8849999999999998</v>
      </c>
      <c r="P322" s="24">
        <f t="shared" si="14"/>
        <v>19.424999999999997</v>
      </c>
      <c r="Q322" s="8">
        <f>_xlfn.XLOOKUP($F322,products!$A$2:$A$49,products!$G$2:$G$49,,0)</f>
        <v>0.34964999999999996</v>
      </c>
      <c r="R322" s="6" t="str">
        <f>IF(_xlfn.XLOOKUP(E322,customers!A322:A1321,customers!I322:I1321,0)=0,"Not Available",(_xlfn.XLOOKUP(E322,customers!A322:A1321,customers!I322:I1321,0)))</f>
        <v>Not Available</v>
      </c>
    </row>
    <row r="323" spans="1:18" x14ac:dyDescent="0.25">
      <c r="A323" s="9" t="s">
        <v>2301</v>
      </c>
      <c r="B323" s="25">
        <v>44170</v>
      </c>
      <c r="C323" s="9" t="str">
        <f t="shared" ref="C323:C386" si="15">TEXT(B323,"dddd")</f>
        <v>Saturday</v>
      </c>
      <c r="D323" s="9" t="str">
        <f t="shared" ref="D323:D386" si="16">TEXT(B323,"mmmm")</f>
        <v>December</v>
      </c>
      <c r="E323" s="9" t="s">
        <v>2302</v>
      </c>
      <c r="F323" s="9" t="s">
        <v>6152</v>
      </c>
      <c r="G323" s="9">
        <v>6</v>
      </c>
      <c r="H323" s="9" t="str">
        <f>_xlfn.XLOOKUP(E323,customers!$A$2:$A$1001,customers!$B$2:$B$1001,,0)</f>
        <v>Gaile Goggin</v>
      </c>
      <c r="I323" s="9" t="str">
        <f>IF(_xlfn.XLOOKUP(E323,customers!$A$2:$A$1001,customers!$C$2:$C$1001,,0)=0,"Not Available",(_xlfn.XLOOKUP(E323,customers!$A$2:$A$1001,customers!$C$2:$C$1001,,0)))</f>
        <v>ggoggin8x@wix.com</v>
      </c>
      <c r="J323" s="9" t="str">
        <f>_xlfn.XLOOKUP(E323,customers!$A$1:$A$1001,customers!$G$1:$G$1001,,0)</f>
        <v>Ireland</v>
      </c>
      <c r="K323" s="9" t="str">
        <f>_xlfn.XLOOKUP($E323,customers!$A$2:$A$1001,customers!$F$2:$F$1001,,0)</f>
        <v>Sandyford</v>
      </c>
      <c r="L323" s="9" t="s">
        <v>6199</v>
      </c>
      <c r="M323" s="9" t="s">
        <v>6197</v>
      </c>
      <c r="N323" s="10">
        <f>INDEX(products!$A$1:$G$49,MATCH('orders '!$F323,products!$A$1:$A$49,0),MATCH('orders '!N$1,products!$A$1:$G$1,0))</f>
        <v>0.2</v>
      </c>
      <c r="O323" s="26">
        <f>INDEX(products!$A$1:$G$49,MATCH('orders '!$F323,products!$A$1:$A$49,0),MATCH('orders '!O$1,products!$A$1:$G$1,0))</f>
        <v>3.375</v>
      </c>
      <c r="P323" s="26">
        <f t="shared" ref="P323:P386" si="17">O323*G323</f>
        <v>20.25</v>
      </c>
      <c r="Q323" s="11">
        <f>_xlfn.XLOOKUP($F323,products!$A$2:$A$49,products!$G$2:$G$49,,0)</f>
        <v>0.30374999999999996</v>
      </c>
      <c r="R323" s="6" t="str">
        <f>IF(_xlfn.XLOOKUP(E323,customers!A323:A1322,customers!I323:I1322,0)=0,"Not Available",(_xlfn.XLOOKUP(E323,customers!A323:A1322,customers!I323:I1322,0)))</f>
        <v>Yes</v>
      </c>
    </row>
    <row r="324" spans="1:18" x14ac:dyDescent="0.25">
      <c r="A324" s="6" t="s">
        <v>2307</v>
      </c>
      <c r="B324" s="23">
        <v>44182</v>
      </c>
      <c r="C324" s="6" t="str">
        <f t="shared" si="15"/>
        <v>Thursday</v>
      </c>
      <c r="D324" s="6" t="str">
        <f t="shared" si="16"/>
        <v>December</v>
      </c>
      <c r="E324" s="6" t="s">
        <v>2308</v>
      </c>
      <c r="F324" s="6" t="s">
        <v>6169</v>
      </c>
      <c r="G324" s="6">
        <v>3</v>
      </c>
      <c r="H324" s="6" t="str">
        <f>_xlfn.XLOOKUP(E324,customers!$A$2:$A$1001,customers!$B$2:$B$1001,,0)</f>
        <v>Skylar Jeyness</v>
      </c>
      <c r="I324" s="6" t="str">
        <f>IF(_xlfn.XLOOKUP(E324,customers!$A$2:$A$1001,customers!$C$2:$C$1001,,0)=0,"Not Available",(_xlfn.XLOOKUP(E324,customers!$A$2:$A$1001,customers!$C$2:$C$1001,,0)))</f>
        <v>sjeyness8y@biglobe.ne.jp</v>
      </c>
      <c r="J324" s="6" t="str">
        <f>_xlfn.XLOOKUP(E324,customers!$A$1:$A$1001,customers!$G$1:$G$1001,,0)</f>
        <v>Ireland</v>
      </c>
      <c r="K324" s="6" t="str">
        <f>_xlfn.XLOOKUP($E324,customers!$A$2:$A$1001,customers!$F$2:$F$1001,,0)</f>
        <v>Dublin</v>
      </c>
      <c r="L324" s="6" t="s">
        <v>6201</v>
      </c>
      <c r="M324" s="6" t="s">
        <v>6202</v>
      </c>
      <c r="N324" s="7">
        <f>INDEX(products!$A$1:$G$49,MATCH('orders '!$F324,products!$A$1:$A$49,0),MATCH('orders '!N$1,products!$A$1:$G$1,0))</f>
        <v>0.5</v>
      </c>
      <c r="O324" s="24">
        <f>INDEX(products!$A$1:$G$49,MATCH('orders '!$F324,products!$A$1:$A$49,0),MATCH('orders '!O$1,products!$A$1:$G$1,0))</f>
        <v>7.77</v>
      </c>
      <c r="P324" s="24">
        <f t="shared" si="17"/>
        <v>23.31</v>
      </c>
      <c r="Q324" s="8">
        <f>_xlfn.XLOOKUP($F324,products!$A$2:$A$49,products!$G$2:$G$49,,0)</f>
        <v>1.0101</v>
      </c>
      <c r="R324" s="6" t="str">
        <f>IF(_xlfn.XLOOKUP(E324,customers!A324:A1323,customers!I324:I1323,0)=0,"Not Available",(_xlfn.XLOOKUP(E324,customers!A324:A1323,customers!I324:I1323,0)))</f>
        <v>No</v>
      </c>
    </row>
    <row r="325" spans="1:18" x14ac:dyDescent="0.25">
      <c r="A325" s="9" t="s">
        <v>2313</v>
      </c>
      <c r="B325" s="25">
        <v>44373</v>
      </c>
      <c r="C325" s="9" t="str">
        <f t="shared" si="15"/>
        <v>Saturday</v>
      </c>
      <c r="D325" s="9" t="str">
        <f t="shared" si="16"/>
        <v>June</v>
      </c>
      <c r="E325" s="9" t="s">
        <v>2314</v>
      </c>
      <c r="F325" s="9" t="s">
        <v>6153</v>
      </c>
      <c r="G325" s="9">
        <v>5</v>
      </c>
      <c r="H325" s="9" t="str">
        <f>_xlfn.XLOOKUP(E325,customers!$A$2:$A$1001,customers!$B$2:$B$1001,,0)</f>
        <v>Donica Bonhome</v>
      </c>
      <c r="I325" s="9" t="str">
        <f>IF(_xlfn.XLOOKUP(E325,customers!$A$2:$A$1001,customers!$C$2:$C$1001,,0)=0,"Not Available",(_xlfn.XLOOKUP(E325,customers!$A$2:$A$1001,customers!$C$2:$C$1001,,0)))</f>
        <v>dbonhome8z@shinystat.com</v>
      </c>
      <c r="J325" s="9" t="str">
        <f>_xlfn.XLOOKUP(E325,customers!$A$1:$A$1001,customers!$G$1:$G$1001,,0)</f>
        <v>United States</v>
      </c>
      <c r="K325" s="9" t="str">
        <f>_xlfn.XLOOKUP($E325,customers!$A$2:$A$1001,customers!$F$2:$F$1001,,0)</f>
        <v>Knoxville</v>
      </c>
      <c r="L325" s="9" t="s">
        <v>6198</v>
      </c>
      <c r="M325" s="9" t="s">
        <v>6202</v>
      </c>
      <c r="N325" s="10">
        <f>INDEX(products!$A$1:$G$49,MATCH('orders '!$F325,products!$A$1:$A$49,0),MATCH('orders '!N$1,products!$A$1:$G$1,0))</f>
        <v>0.2</v>
      </c>
      <c r="O325" s="26">
        <f>INDEX(products!$A$1:$G$49,MATCH('orders '!$F325,products!$A$1:$A$49,0),MATCH('orders '!O$1,products!$A$1:$G$1,0))</f>
        <v>3.645</v>
      </c>
      <c r="P325" s="26">
        <f t="shared" si="17"/>
        <v>18.225000000000001</v>
      </c>
      <c r="Q325" s="11">
        <f>_xlfn.XLOOKUP($F325,products!$A$2:$A$49,products!$G$2:$G$49,,0)</f>
        <v>0.40095000000000003</v>
      </c>
      <c r="R325" s="6" t="str">
        <f>IF(_xlfn.XLOOKUP(E325,customers!A325:A1324,customers!I325:I1324,0)=0,"Not Available",(_xlfn.XLOOKUP(E325,customers!A325:A1324,customers!I325:I1324,0)))</f>
        <v>Yes</v>
      </c>
    </row>
    <row r="326" spans="1:18" x14ac:dyDescent="0.25">
      <c r="A326" s="6" t="s">
        <v>2319</v>
      </c>
      <c r="B326" s="23">
        <v>43666</v>
      </c>
      <c r="C326" s="6" t="str">
        <f t="shared" si="15"/>
        <v>Saturday</v>
      </c>
      <c r="D326" s="6" t="str">
        <f t="shared" si="16"/>
        <v>July</v>
      </c>
      <c r="E326" s="6" t="s">
        <v>2320</v>
      </c>
      <c r="F326" s="6" t="s">
        <v>6141</v>
      </c>
      <c r="G326" s="6">
        <v>1</v>
      </c>
      <c r="H326" s="6" t="str">
        <f>_xlfn.XLOOKUP(E326,customers!$A$2:$A$1001,customers!$B$2:$B$1001,,0)</f>
        <v>Diena Peetermann</v>
      </c>
      <c r="I326" s="6" t="str">
        <f>IF(_xlfn.XLOOKUP(E326,customers!$A$2:$A$1001,customers!$C$2:$C$1001,,0)=0,"Not Available",(_xlfn.XLOOKUP(E326,customers!$A$2:$A$1001,customers!$C$2:$C$1001,,0)))</f>
        <v>Not Available</v>
      </c>
      <c r="J326" s="6" t="str">
        <f>_xlfn.XLOOKUP(E326,customers!$A$1:$A$1001,customers!$G$1:$G$1001,,0)</f>
        <v>United States</v>
      </c>
      <c r="K326" s="6" t="str">
        <f>_xlfn.XLOOKUP($E326,customers!$A$2:$A$1001,customers!$F$2:$F$1001,,0)</f>
        <v>Shawnee Mission</v>
      </c>
      <c r="L326" s="6" t="s">
        <v>6198</v>
      </c>
      <c r="M326" s="6" t="s">
        <v>6197</v>
      </c>
      <c r="N326" s="7">
        <f>INDEX(products!$A$1:$G$49,MATCH('orders '!$F326,products!$A$1:$A$49,0),MATCH('orders '!N$1,products!$A$1:$G$1,0))</f>
        <v>1</v>
      </c>
      <c r="O326" s="24">
        <f>INDEX(products!$A$1:$G$49,MATCH('orders '!$F326,products!$A$1:$A$49,0),MATCH('orders '!O$1,products!$A$1:$G$1,0))</f>
        <v>13.75</v>
      </c>
      <c r="P326" s="24">
        <f t="shared" si="17"/>
        <v>13.75</v>
      </c>
      <c r="Q326" s="8">
        <f>_xlfn.XLOOKUP($F326,products!$A$2:$A$49,products!$G$2:$G$49,,0)</f>
        <v>1.5125</v>
      </c>
      <c r="R326" s="6" t="str">
        <f>IF(_xlfn.XLOOKUP(E326,customers!A326:A1325,customers!I326:I1325,0)=0,"Not Available",(_xlfn.XLOOKUP(E326,customers!A326:A1325,customers!I326:I1325,0)))</f>
        <v>No</v>
      </c>
    </row>
    <row r="327" spans="1:18" x14ac:dyDescent="0.25">
      <c r="A327" s="9" t="s">
        <v>2324</v>
      </c>
      <c r="B327" s="25">
        <v>44756</v>
      </c>
      <c r="C327" s="9" t="str">
        <f t="shared" si="15"/>
        <v>Thursday</v>
      </c>
      <c r="D327" s="9" t="str">
        <f t="shared" si="16"/>
        <v>July</v>
      </c>
      <c r="E327" s="9" t="s">
        <v>2325</v>
      </c>
      <c r="F327" s="9" t="s">
        <v>6182</v>
      </c>
      <c r="G327" s="9">
        <v>1</v>
      </c>
      <c r="H327" s="9" t="str">
        <f>_xlfn.XLOOKUP(E327,customers!$A$2:$A$1001,customers!$B$2:$B$1001,,0)</f>
        <v>Trina Le Sarr</v>
      </c>
      <c r="I327" s="9" t="str">
        <f>IF(_xlfn.XLOOKUP(E327,customers!$A$2:$A$1001,customers!$C$2:$C$1001,,0)=0,"Not Available",(_xlfn.XLOOKUP(E327,customers!$A$2:$A$1001,customers!$C$2:$C$1001,,0)))</f>
        <v>tle91@epa.gov</v>
      </c>
      <c r="J327" s="9" t="str">
        <f>_xlfn.XLOOKUP(E327,customers!$A$1:$A$1001,customers!$G$1:$G$1001,,0)</f>
        <v>United States</v>
      </c>
      <c r="K327" s="9" t="str">
        <f>_xlfn.XLOOKUP($E327,customers!$A$2:$A$1001,customers!$F$2:$F$1001,,0)</f>
        <v>San Francisco</v>
      </c>
      <c r="L327" s="9" t="s">
        <v>6199</v>
      </c>
      <c r="M327" s="9" t="s">
        <v>6200</v>
      </c>
      <c r="N327" s="10">
        <f>INDEX(products!$A$1:$G$49,MATCH('orders '!$F327,products!$A$1:$A$49,0),MATCH('orders '!N$1,products!$A$1:$G$1,0))</f>
        <v>2.5</v>
      </c>
      <c r="O327" s="26">
        <f>INDEX(products!$A$1:$G$49,MATCH('orders '!$F327,products!$A$1:$A$49,0),MATCH('orders '!O$1,products!$A$1:$G$1,0))</f>
        <v>29.784999999999997</v>
      </c>
      <c r="P327" s="26">
        <f t="shared" si="17"/>
        <v>29.784999999999997</v>
      </c>
      <c r="Q327" s="11">
        <f>_xlfn.XLOOKUP($F327,products!$A$2:$A$49,products!$G$2:$G$49,,0)</f>
        <v>2.6806499999999995</v>
      </c>
      <c r="R327" s="6" t="str">
        <f>IF(_xlfn.XLOOKUP(E327,customers!A327:A1326,customers!I327:I1326,0)=0,"Not Available",(_xlfn.XLOOKUP(E327,customers!A327:A1326,customers!I327:I1326,0)))</f>
        <v>Yes</v>
      </c>
    </row>
    <row r="328" spans="1:18" x14ac:dyDescent="0.25">
      <c r="A328" s="6" t="s">
        <v>2330</v>
      </c>
      <c r="B328" s="23">
        <v>44057</v>
      </c>
      <c r="C328" s="6" t="str">
        <f t="shared" si="15"/>
        <v>Friday</v>
      </c>
      <c r="D328" s="6" t="str">
        <f t="shared" si="16"/>
        <v>August</v>
      </c>
      <c r="E328" s="6" t="s">
        <v>2331</v>
      </c>
      <c r="F328" s="6" t="s">
        <v>6177</v>
      </c>
      <c r="G328" s="6">
        <v>5</v>
      </c>
      <c r="H328" s="6" t="str">
        <f>_xlfn.XLOOKUP(E328,customers!$A$2:$A$1001,customers!$B$2:$B$1001,,0)</f>
        <v>Flynn Antony</v>
      </c>
      <c r="I328" s="6" t="str">
        <f>IF(_xlfn.XLOOKUP(E328,customers!$A$2:$A$1001,customers!$C$2:$C$1001,,0)=0,"Not Available",(_xlfn.XLOOKUP(E328,customers!$A$2:$A$1001,customers!$C$2:$C$1001,,0)))</f>
        <v>Not Available</v>
      </c>
      <c r="J328" s="6" t="str">
        <f>_xlfn.XLOOKUP(E328,customers!$A$1:$A$1001,customers!$G$1:$G$1001,,0)</f>
        <v>United States</v>
      </c>
      <c r="K328" s="6" t="str">
        <f>_xlfn.XLOOKUP($E328,customers!$A$2:$A$1001,customers!$F$2:$F$1001,,0)</f>
        <v>Birmingham</v>
      </c>
      <c r="L328" s="6" t="s">
        <v>6196</v>
      </c>
      <c r="M328" s="6" t="s">
        <v>6202</v>
      </c>
      <c r="N328" s="7">
        <f>INDEX(products!$A$1:$G$49,MATCH('orders '!$F328,products!$A$1:$A$49,0),MATCH('orders '!N$1,products!$A$1:$G$1,0))</f>
        <v>1</v>
      </c>
      <c r="O328" s="24">
        <f>INDEX(products!$A$1:$G$49,MATCH('orders '!$F328,products!$A$1:$A$49,0),MATCH('orders '!O$1,products!$A$1:$G$1,0))</f>
        <v>8.9499999999999993</v>
      </c>
      <c r="P328" s="24">
        <f t="shared" si="17"/>
        <v>44.75</v>
      </c>
      <c r="Q328" s="8">
        <f>_xlfn.XLOOKUP($F328,products!$A$2:$A$49,products!$G$2:$G$49,,0)</f>
        <v>0.53699999999999992</v>
      </c>
      <c r="R328" s="6" t="str">
        <f>IF(_xlfn.XLOOKUP(E328,customers!A328:A1327,customers!I328:I1327,0)=0,"Not Available",(_xlfn.XLOOKUP(E328,customers!A328:A1327,customers!I328:I1327,0)))</f>
        <v>No</v>
      </c>
    </row>
    <row r="329" spans="1:18" x14ac:dyDescent="0.25">
      <c r="A329" s="9" t="s">
        <v>2335</v>
      </c>
      <c r="B329" s="25">
        <v>43579</v>
      </c>
      <c r="C329" s="9" t="str">
        <f t="shared" si="15"/>
        <v>Wednesday</v>
      </c>
      <c r="D329" s="9" t="str">
        <f t="shared" si="16"/>
        <v>April</v>
      </c>
      <c r="E329" s="9" t="s">
        <v>2336</v>
      </c>
      <c r="F329" s="9" t="s">
        <v>6177</v>
      </c>
      <c r="G329" s="9">
        <v>5</v>
      </c>
      <c r="H329" s="9" t="str">
        <f>_xlfn.XLOOKUP(E329,customers!$A$2:$A$1001,customers!$B$2:$B$1001,,0)</f>
        <v>Baudoin Alldridge</v>
      </c>
      <c r="I329" s="9" t="str">
        <f>IF(_xlfn.XLOOKUP(E329,customers!$A$2:$A$1001,customers!$C$2:$C$1001,,0)=0,"Not Available",(_xlfn.XLOOKUP(E329,customers!$A$2:$A$1001,customers!$C$2:$C$1001,,0)))</f>
        <v>balldridge93@yandex.ru</v>
      </c>
      <c r="J329" s="9" t="str">
        <f>_xlfn.XLOOKUP(E329,customers!$A$1:$A$1001,customers!$G$1:$G$1001,,0)</f>
        <v>United States</v>
      </c>
      <c r="K329" s="9" t="str">
        <f>_xlfn.XLOOKUP($E329,customers!$A$2:$A$1001,customers!$F$2:$F$1001,,0)</f>
        <v>Brooklyn</v>
      </c>
      <c r="L329" s="9" t="s">
        <v>6196</v>
      </c>
      <c r="M329" s="9" t="s">
        <v>6202</v>
      </c>
      <c r="N329" s="10">
        <f>INDEX(products!$A$1:$G$49,MATCH('orders '!$F329,products!$A$1:$A$49,0),MATCH('orders '!N$1,products!$A$1:$G$1,0))</f>
        <v>1</v>
      </c>
      <c r="O329" s="26">
        <f>INDEX(products!$A$1:$G$49,MATCH('orders '!$F329,products!$A$1:$A$49,0),MATCH('orders '!O$1,products!$A$1:$G$1,0))</f>
        <v>8.9499999999999993</v>
      </c>
      <c r="P329" s="26">
        <f t="shared" si="17"/>
        <v>44.75</v>
      </c>
      <c r="Q329" s="11">
        <f>_xlfn.XLOOKUP($F329,products!$A$2:$A$49,products!$G$2:$G$49,,0)</f>
        <v>0.53699999999999992</v>
      </c>
      <c r="R329" s="6" t="str">
        <f>IF(_xlfn.XLOOKUP(E329,customers!A329:A1328,customers!I329:I1328,0)=0,"Not Available",(_xlfn.XLOOKUP(E329,customers!A329:A1328,customers!I329:I1328,0)))</f>
        <v>Yes</v>
      </c>
    </row>
    <row r="330" spans="1:18" x14ac:dyDescent="0.25">
      <c r="A330" s="6" t="s">
        <v>2341</v>
      </c>
      <c r="B330" s="23">
        <v>43620</v>
      </c>
      <c r="C330" s="6" t="str">
        <f t="shared" si="15"/>
        <v>Tuesday</v>
      </c>
      <c r="D330" s="6" t="str">
        <f t="shared" si="16"/>
        <v>June</v>
      </c>
      <c r="E330" s="6" t="s">
        <v>2342</v>
      </c>
      <c r="F330" s="6" t="s">
        <v>6161</v>
      </c>
      <c r="G330" s="6">
        <v>4</v>
      </c>
      <c r="H330" s="6" t="str">
        <f>_xlfn.XLOOKUP(E330,customers!$A$2:$A$1001,customers!$B$2:$B$1001,,0)</f>
        <v>Homer Dulany</v>
      </c>
      <c r="I330" s="6" t="str">
        <f>IF(_xlfn.XLOOKUP(E330,customers!$A$2:$A$1001,customers!$C$2:$C$1001,,0)=0,"Not Available",(_xlfn.XLOOKUP(E330,customers!$A$2:$A$1001,customers!$C$2:$C$1001,,0)))</f>
        <v>Not Available</v>
      </c>
      <c r="J330" s="6" t="str">
        <f>_xlfn.XLOOKUP(E330,customers!$A$1:$A$1001,customers!$G$1:$G$1001,,0)</f>
        <v>United States</v>
      </c>
      <c r="K330" s="6" t="str">
        <f>_xlfn.XLOOKUP($E330,customers!$A$2:$A$1001,customers!$F$2:$F$1001,,0)</f>
        <v>El Paso</v>
      </c>
      <c r="L330" s="6" t="s">
        <v>6201</v>
      </c>
      <c r="M330" s="6" t="s">
        <v>6200</v>
      </c>
      <c r="N330" s="7">
        <f>INDEX(products!$A$1:$G$49,MATCH('orders '!$F330,products!$A$1:$A$49,0),MATCH('orders '!N$1,products!$A$1:$G$1,0))</f>
        <v>0.5</v>
      </c>
      <c r="O330" s="24">
        <f>INDEX(products!$A$1:$G$49,MATCH('orders '!$F330,products!$A$1:$A$49,0),MATCH('orders '!O$1,products!$A$1:$G$1,0))</f>
        <v>9.51</v>
      </c>
      <c r="P330" s="24">
        <f t="shared" si="17"/>
        <v>38.04</v>
      </c>
      <c r="Q330" s="8">
        <f>_xlfn.XLOOKUP($F330,products!$A$2:$A$49,products!$G$2:$G$49,,0)</f>
        <v>1.2363</v>
      </c>
      <c r="R330" s="6" t="str">
        <f>IF(_xlfn.XLOOKUP(E330,customers!A330:A1329,customers!I330:I1329,0)=0,"Not Available",(_xlfn.XLOOKUP(E330,customers!A330:A1329,customers!I330:I1329,0)))</f>
        <v>Yes</v>
      </c>
    </row>
    <row r="331" spans="1:18" x14ac:dyDescent="0.25">
      <c r="A331" s="9" t="s">
        <v>2346</v>
      </c>
      <c r="B331" s="25">
        <v>44781</v>
      </c>
      <c r="C331" s="9" t="str">
        <f t="shared" si="15"/>
        <v>Monday</v>
      </c>
      <c r="D331" s="9" t="str">
        <f t="shared" si="16"/>
        <v>August</v>
      </c>
      <c r="E331" s="9" t="s">
        <v>2347</v>
      </c>
      <c r="F331" s="9" t="s">
        <v>6172</v>
      </c>
      <c r="G331" s="9">
        <v>4</v>
      </c>
      <c r="H331" s="9" t="str">
        <f>_xlfn.XLOOKUP(E331,customers!$A$2:$A$1001,customers!$B$2:$B$1001,,0)</f>
        <v>Lisa Goodger</v>
      </c>
      <c r="I331" s="9" t="str">
        <f>IF(_xlfn.XLOOKUP(E331,customers!$A$2:$A$1001,customers!$C$2:$C$1001,,0)=0,"Not Available",(_xlfn.XLOOKUP(E331,customers!$A$2:$A$1001,customers!$C$2:$C$1001,,0)))</f>
        <v>lgoodger95@guardian.co.uk</v>
      </c>
      <c r="J331" s="9" t="str">
        <f>_xlfn.XLOOKUP(E331,customers!$A$1:$A$1001,customers!$G$1:$G$1001,,0)</f>
        <v>United States</v>
      </c>
      <c r="K331" s="9" t="str">
        <f>_xlfn.XLOOKUP($E331,customers!$A$2:$A$1001,customers!$F$2:$F$1001,,0)</f>
        <v>Sacramento</v>
      </c>
      <c r="L331" s="9" t="s">
        <v>6196</v>
      </c>
      <c r="M331" s="9" t="s">
        <v>6202</v>
      </c>
      <c r="N331" s="10">
        <f>INDEX(products!$A$1:$G$49,MATCH('orders '!$F331,products!$A$1:$A$49,0),MATCH('orders '!N$1,products!$A$1:$G$1,0))</f>
        <v>0.5</v>
      </c>
      <c r="O331" s="26">
        <f>INDEX(products!$A$1:$G$49,MATCH('orders '!$F331,products!$A$1:$A$49,0),MATCH('orders '!O$1,products!$A$1:$G$1,0))</f>
        <v>5.3699999999999992</v>
      </c>
      <c r="P331" s="26">
        <f t="shared" si="17"/>
        <v>21.479999999999997</v>
      </c>
      <c r="Q331" s="11">
        <f>_xlfn.XLOOKUP($F331,products!$A$2:$A$49,products!$G$2:$G$49,,0)</f>
        <v>0.32219999999999993</v>
      </c>
      <c r="R331" s="6" t="str">
        <f>IF(_xlfn.XLOOKUP(E331,customers!A331:A1330,customers!I331:I1330,0)=0,"Not Available",(_xlfn.XLOOKUP(E331,customers!A331:A1330,customers!I331:I1330,0)))</f>
        <v>Yes</v>
      </c>
    </row>
    <row r="332" spans="1:18" x14ac:dyDescent="0.25">
      <c r="A332" s="6" t="s">
        <v>2351</v>
      </c>
      <c r="B332" s="23">
        <v>43782</v>
      </c>
      <c r="C332" s="6" t="str">
        <f t="shared" si="15"/>
        <v>Wednesday</v>
      </c>
      <c r="D332" s="6" t="str">
        <f t="shared" si="16"/>
        <v>November</v>
      </c>
      <c r="E332" s="6" t="s">
        <v>2280</v>
      </c>
      <c r="F332" s="6" t="s">
        <v>6172</v>
      </c>
      <c r="G332" s="6">
        <v>3</v>
      </c>
      <c r="H332" s="6" t="str">
        <f>_xlfn.XLOOKUP(E332,customers!$A$2:$A$1001,customers!$B$2:$B$1001,,0)</f>
        <v>Selma McMillian</v>
      </c>
      <c r="I332" s="6" t="str">
        <f>IF(_xlfn.XLOOKUP(E332,customers!$A$2:$A$1001,customers!$C$2:$C$1001,,0)=0,"Not Available",(_xlfn.XLOOKUP(E332,customers!$A$2:$A$1001,customers!$C$2:$C$1001,,0)))</f>
        <v>smcmillian8t@csmonitor.com</v>
      </c>
      <c r="J332" s="6" t="str">
        <f>_xlfn.XLOOKUP(E332,customers!$A$1:$A$1001,customers!$G$1:$G$1001,,0)</f>
        <v>United States</v>
      </c>
      <c r="K332" s="6" t="str">
        <f>_xlfn.XLOOKUP($E332,customers!$A$2:$A$1001,customers!$F$2:$F$1001,,0)</f>
        <v>Akron</v>
      </c>
      <c r="L332" s="6" t="s">
        <v>6196</v>
      </c>
      <c r="M332" s="6" t="s">
        <v>6202</v>
      </c>
      <c r="N332" s="7">
        <f>INDEX(products!$A$1:$G$49,MATCH('orders '!$F332,products!$A$1:$A$49,0),MATCH('orders '!N$1,products!$A$1:$G$1,0))</f>
        <v>0.5</v>
      </c>
      <c r="O332" s="24">
        <f>INDEX(products!$A$1:$G$49,MATCH('orders '!$F332,products!$A$1:$A$49,0),MATCH('orders '!O$1,products!$A$1:$G$1,0))</f>
        <v>5.3699999999999992</v>
      </c>
      <c r="P332" s="24">
        <f t="shared" si="17"/>
        <v>16.11</v>
      </c>
      <c r="Q332" s="8">
        <f>_xlfn.XLOOKUP($F332,products!$A$2:$A$49,products!$G$2:$G$49,,0)</f>
        <v>0.32219999999999993</v>
      </c>
      <c r="R332" s="6" t="str">
        <f>IF(_xlfn.XLOOKUP(E332,customers!A332:A1331,customers!I332:I1331,0)=0,"Not Available",(_xlfn.XLOOKUP(E332,customers!A332:A1331,customers!I332:I1331,0)))</f>
        <v>Not Available</v>
      </c>
    </row>
    <row r="333" spans="1:18" x14ac:dyDescent="0.25">
      <c r="A333" s="9" t="s">
        <v>2357</v>
      </c>
      <c r="B333" s="25">
        <v>43989</v>
      </c>
      <c r="C333" s="9" t="str">
        <f t="shared" si="15"/>
        <v>Sunday</v>
      </c>
      <c r="D333" s="9" t="str">
        <f t="shared" si="16"/>
        <v>June</v>
      </c>
      <c r="E333" s="9" t="s">
        <v>2358</v>
      </c>
      <c r="F333" s="9" t="s">
        <v>6151</v>
      </c>
      <c r="G333" s="9">
        <v>1</v>
      </c>
      <c r="H333" s="9" t="str">
        <f>_xlfn.XLOOKUP(E333,customers!$A$2:$A$1001,customers!$B$2:$B$1001,,0)</f>
        <v>Corine Drewett</v>
      </c>
      <c r="I333" s="9" t="str">
        <f>IF(_xlfn.XLOOKUP(E333,customers!$A$2:$A$1001,customers!$C$2:$C$1001,,0)=0,"Not Available",(_xlfn.XLOOKUP(E333,customers!$A$2:$A$1001,customers!$C$2:$C$1001,,0)))</f>
        <v>cdrewett97@wikipedia.org</v>
      </c>
      <c r="J333" s="9" t="str">
        <f>_xlfn.XLOOKUP(E333,customers!$A$1:$A$1001,customers!$G$1:$G$1001,,0)</f>
        <v>United States</v>
      </c>
      <c r="K333" s="9" t="str">
        <f>_xlfn.XLOOKUP($E333,customers!$A$2:$A$1001,customers!$F$2:$F$1001,,0)</f>
        <v>Boynton Beach</v>
      </c>
      <c r="L333" s="9" t="s">
        <v>6196</v>
      </c>
      <c r="M333" s="9" t="s">
        <v>6197</v>
      </c>
      <c r="N333" s="10">
        <f>INDEX(products!$A$1:$G$49,MATCH('orders '!$F333,products!$A$1:$A$49,0),MATCH('orders '!N$1,products!$A$1:$G$1,0))</f>
        <v>2.5</v>
      </c>
      <c r="O333" s="26">
        <f>INDEX(products!$A$1:$G$49,MATCH('orders '!$F333,products!$A$1:$A$49,0),MATCH('orders '!O$1,products!$A$1:$G$1,0))</f>
        <v>22.884999999999998</v>
      </c>
      <c r="P333" s="26">
        <f t="shared" si="17"/>
        <v>22.884999999999998</v>
      </c>
      <c r="Q333" s="11">
        <f>_xlfn.XLOOKUP($F333,products!$A$2:$A$49,products!$G$2:$G$49,,0)</f>
        <v>1.3730999999999998</v>
      </c>
      <c r="R333" s="6" t="str">
        <f>IF(_xlfn.XLOOKUP(E333,customers!A333:A1332,customers!I333:I1332,0)=0,"Not Available",(_xlfn.XLOOKUP(E333,customers!A333:A1332,customers!I333:I1332,0)))</f>
        <v>Yes</v>
      </c>
    </row>
    <row r="334" spans="1:18" x14ac:dyDescent="0.25">
      <c r="A334" s="6" t="s">
        <v>2363</v>
      </c>
      <c r="B334" s="23">
        <v>43689</v>
      </c>
      <c r="C334" s="6" t="str">
        <f t="shared" si="15"/>
        <v>Monday</v>
      </c>
      <c r="D334" s="6" t="str">
        <f t="shared" si="16"/>
        <v>August</v>
      </c>
      <c r="E334" s="6" t="s">
        <v>2364</v>
      </c>
      <c r="F334" s="6" t="s">
        <v>6158</v>
      </c>
      <c r="G334" s="6">
        <v>3</v>
      </c>
      <c r="H334" s="6" t="str">
        <f>_xlfn.XLOOKUP(E334,customers!$A$2:$A$1001,customers!$B$2:$B$1001,,0)</f>
        <v>Quinn Parsons</v>
      </c>
      <c r="I334" s="6" t="str">
        <f>IF(_xlfn.XLOOKUP(E334,customers!$A$2:$A$1001,customers!$C$2:$C$1001,,0)=0,"Not Available",(_xlfn.XLOOKUP(E334,customers!$A$2:$A$1001,customers!$C$2:$C$1001,,0)))</f>
        <v>qparsons98@blogtalkradio.com</v>
      </c>
      <c r="J334" s="6" t="str">
        <f>_xlfn.XLOOKUP(E334,customers!$A$1:$A$1001,customers!$G$1:$G$1001,,0)</f>
        <v>United States</v>
      </c>
      <c r="K334" s="6" t="str">
        <f>_xlfn.XLOOKUP($E334,customers!$A$2:$A$1001,customers!$F$2:$F$1001,,0)</f>
        <v>Los Angeles</v>
      </c>
      <c r="L334" s="6" t="s">
        <v>6199</v>
      </c>
      <c r="M334" s="6" t="s">
        <v>6202</v>
      </c>
      <c r="N334" s="7">
        <f>INDEX(products!$A$1:$G$49,MATCH('orders '!$F334,products!$A$1:$A$49,0),MATCH('orders '!N$1,products!$A$1:$G$1,0))</f>
        <v>0.5</v>
      </c>
      <c r="O334" s="24">
        <f>INDEX(products!$A$1:$G$49,MATCH('orders '!$F334,products!$A$1:$A$49,0),MATCH('orders '!O$1,products!$A$1:$G$1,0))</f>
        <v>5.97</v>
      </c>
      <c r="P334" s="24">
        <f t="shared" si="17"/>
        <v>17.91</v>
      </c>
      <c r="Q334" s="8">
        <f>_xlfn.XLOOKUP($F334,products!$A$2:$A$49,products!$G$2:$G$49,,0)</f>
        <v>0.5373</v>
      </c>
      <c r="R334" s="6" t="str">
        <f>IF(_xlfn.XLOOKUP(E334,customers!A334:A1333,customers!I334:I1333,0)=0,"Not Available",(_xlfn.XLOOKUP(E334,customers!A334:A1333,customers!I334:I1333,0)))</f>
        <v>Yes</v>
      </c>
    </row>
    <row r="335" spans="1:18" x14ac:dyDescent="0.25">
      <c r="A335" s="9" t="s">
        <v>2369</v>
      </c>
      <c r="B335" s="25">
        <v>43712</v>
      </c>
      <c r="C335" s="9" t="str">
        <f t="shared" si="15"/>
        <v>Wednesday</v>
      </c>
      <c r="D335" s="9" t="str">
        <f t="shared" si="16"/>
        <v>September</v>
      </c>
      <c r="E335" s="9" t="s">
        <v>2370</v>
      </c>
      <c r="F335" s="9" t="s">
        <v>6146</v>
      </c>
      <c r="G335" s="9">
        <v>4</v>
      </c>
      <c r="H335" s="9" t="str">
        <f>_xlfn.XLOOKUP(E335,customers!$A$2:$A$1001,customers!$B$2:$B$1001,,0)</f>
        <v>Vivyan Ceely</v>
      </c>
      <c r="I335" s="9" t="str">
        <f>IF(_xlfn.XLOOKUP(E335,customers!$A$2:$A$1001,customers!$C$2:$C$1001,,0)=0,"Not Available",(_xlfn.XLOOKUP(E335,customers!$A$2:$A$1001,customers!$C$2:$C$1001,,0)))</f>
        <v>vceely99@auda.org.au</v>
      </c>
      <c r="J335" s="9" t="str">
        <f>_xlfn.XLOOKUP(E335,customers!$A$1:$A$1001,customers!$G$1:$G$1001,,0)</f>
        <v>United States</v>
      </c>
      <c r="K335" s="9" t="str">
        <f>_xlfn.XLOOKUP($E335,customers!$A$2:$A$1001,customers!$F$2:$F$1001,,0)</f>
        <v>Baltimore</v>
      </c>
      <c r="L335" s="9" t="s">
        <v>6196</v>
      </c>
      <c r="M335" s="9" t="s">
        <v>6197</v>
      </c>
      <c r="N335" s="10">
        <f>INDEX(products!$A$1:$G$49,MATCH('orders '!$F335,products!$A$1:$A$49,0),MATCH('orders '!N$1,products!$A$1:$G$1,0))</f>
        <v>0.5</v>
      </c>
      <c r="O335" s="26">
        <f>INDEX(products!$A$1:$G$49,MATCH('orders '!$F335,products!$A$1:$A$49,0),MATCH('orders '!O$1,products!$A$1:$G$1,0))</f>
        <v>5.97</v>
      </c>
      <c r="P335" s="26">
        <f t="shared" si="17"/>
        <v>23.88</v>
      </c>
      <c r="Q335" s="11">
        <f>_xlfn.XLOOKUP($F335,products!$A$2:$A$49,products!$G$2:$G$49,,0)</f>
        <v>0.35819999999999996</v>
      </c>
      <c r="R335" s="6" t="str">
        <f>IF(_xlfn.XLOOKUP(E335,customers!A335:A1334,customers!I335:I1334,0)=0,"Not Available",(_xlfn.XLOOKUP(E335,customers!A335:A1334,customers!I335:I1334,0)))</f>
        <v>Yes</v>
      </c>
    </row>
    <row r="336" spans="1:18" x14ac:dyDescent="0.25">
      <c r="A336" s="6" t="s">
        <v>2375</v>
      </c>
      <c r="B336" s="23">
        <v>43742</v>
      </c>
      <c r="C336" s="6" t="str">
        <f t="shared" si="15"/>
        <v>Friday</v>
      </c>
      <c r="D336" s="6" t="str">
        <f t="shared" si="16"/>
        <v>October</v>
      </c>
      <c r="E336" s="6" t="s">
        <v>2376</v>
      </c>
      <c r="F336" s="6" t="s">
        <v>6179</v>
      </c>
      <c r="G336" s="6">
        <v>5</v>
      </c>
      <c r="H336" s="6" t="str">
        <f>_xlfn.XLOOKUP(E336,customers!$A$2:$A$1001,customers!$B$2:$B$1001,,0)</f>
        <v>Elonore Goodings</v>
      </c>
      <c r="I336" s="6" t="str">
        <f>IF(_xlfn.XLOOKUP(E336,customers!$A$2:$A$1001,customers!$C$2:$C$1001,,0)=0,"Not Available",(_xlfn.XLOOKUP(E336,customers!$A$2:$A$1001,customers!$C$2:$C$1001,,0)))</f>
        <v>Not Available</v>
      </c>
      <c r="J336" s="6" t="str">
        <f>_xlfn.XLOOKUP(E336,customers!$A$1:$A$1001,customers!$G$1:$G$1001,,0)</f>
        <v>United States</v>
      </c>
      <c r="K336" s="6" t="str">
        <f>_xlfn.XLOOKUP($E336,customers!$A$2:$A$1001,customers!$F$2:$F$1001,,0)</f>
        <v>Salt Lake City</v>
      </c>
      <c r="L336" s="6" t="s">
        <v>6196</v>
      </c>
      <c r="M336" s="6" t="s">
        <v>6200</v>
      </c>
      <c r="N336" s="7">
        <f>INDEX(products!$A$1:$G$49,MATCH('orders '!$F336,products!$A$1:$A$49,0),MATCH('orders '!N$1,products!$A$1:$G$1,0))</f>
        <v>1</v>
      </c>
      <c r="O336" s="24">
        <f>INDEX(products!$A$1:$G$49,MATCH('orders '!$F336,products!$A$1:$A$49,0),MATCH('orders '!O$1,products!$A$1:$G$1,0))</f>
        <v>11.95</v>
      </c>
      <c r="P336" s="24">
        <f t="shared" si="17"/>
        <v>59.75</v>
      </c>
      <c r="Q336" s="8">
        <f>_xlfn.XLOOKUP($F336,products!$A$2:$A$49,products!$G$2:$G$49,,0)</f>
        <v>0.71699999999999997</v>
      </c>
      <c r="R336" s="6" t="str">
        <f>IF(_xlfn.XLOOKUP(E336,customers!A336:A1335,customers!I336:I1335,0)=0,"Not Available",(_xlfn.XLOOKUP(E336,customers!A336:A1335,customers!I336:I1335,0)))</f>
        <v>No</v>
      </c>
    </row>
    <row r="337" spans="1:18" x14ac:dyDescent="0.25">
      <c r="A337" s="9" t="s">
        <v>2379</v>
      </c>
      <c r="B337" s="25">
        <v>43885</v>
      </c>
      <c r="C337" s="9" t="str">
        <f t="shared" si="15"/>
        <v>Monday</v>
      </c>
      <c r="D337" s="9" t="str">
        <f t="shared" si="16"/>
        <v>February</v>
      </c>
      <c r="E337" s="9" t="s">
        <v>2380</v>
      </c>
      <c r="F337" s="9" t="s">
        <v>6145</v>
      </c>
      <c r="G337" s="9">
        <v>6</v>
      </c>
      <c r="H337" s="9" t="str">
        <f>_xlfn.XLOOKUP(E337,customers!$A$2:$A$1001,customers!$B$2:$B$1001,,0)</f>
        <v>Clement Vasiliev</v>
      </c>
      <c r="I337" s="9" t="str">
        <f>IF(_xlfn.XLOOKUP(E337,customers!$A$2:$A$1001,customers!$C$2:$C$1001,,0)=0,"Not Available",(_xlfn.XLOOKUP(E337,customers!$A$2:$A$1001,customers!$C$2:$C$1001,,0)))</f>
        <v>cvasiliev9b@discuz.net</v>
      </c>
      <c r="J337" s="9" t="str">
        <f>_xlfn.XLOOKUP(E337,customers!$A$1:$A$1001,customers!$G$1:$G$1001,,0)</f>
        <v>United States</v>
      </c>
      <c r="K337" s="9" t="str">
        <f>_xlfn.XLOOKUP($E337,customers!$A$2:$A$1001,customers!$F$2:$F$1001,,0)</f>
        <v>Garland</v>
      </c>
      <c r="L337" s="9" t="s">
        <v>6201</v>
      </c>
      <c r="M337" s="9" t="s">
        <v>6200</v>
      </c>
      <c r="N337" s="10">
        <f>INDEX(products!$A$1:$G$49,MATCH('orders '!$F337,products!$A$1:$A$49,0),MATCH('orders '!N$1,products!$A$1:$G$1,0))</f>
        <v>0.2</v>
      </c>
      <c r="O337" s="26">
        <f>INDEX(products!$A$1:$G$49,MATCH('orders '!$F337,products!$A$1:$A$49,0),MATCH('orders '!O$1,products!$A$1:$G$1,0))</f>
        <v>4.7549999999999999</v>
      </c>
      <c r="P337" s="26">
        <f t="shared" si="17"/>
        <v>28.53</v>
      </c>
      <c r="Q337" s="11">
        <f>_xlfn.XLOOKUP($F337,products!$A$2:$A$49,products!$G$2:$G$49,,0)</f>
        <v>0.61814999999999998</v>
      </c>
      <c r="R337" s="6" t="str">
        <f>IF(_xlfn.XLOOKUP(E337,customers!A337:A1336,customers!I337:I1336,0)=0,"Not Available",(_xlfn.XLOOKUP(E337,customers!A337:A1336,customers!I337:I1336,0)))</f>
        <v>Yes</v>
      </c>
    </row>
    <row r="338" spans="1:18" x14ac:dyDescent="0.25">
      <c r="A338" s="6" t="s">
        <v>2385</v>
      </c>
      <c r="B338" s="23">
        <v>44434</v>
      </c>
      <c r="C338" s="6" t="str">
        <f t="shared" si="15"/>
        <v>Thursday</v>
      </c>
      <c r="D338" s="6" t="str">
        <f t="shared" si="16"/>
        <v>August</v>
      </c>
      <c r="E338" s="6" t="s">
        <v>2386</v>
      </c>
      <c r="F338" s="6" t="s">
        <v>6155</v>
      </c>
      <c r="G338" s="6">
        <v>4</v>
      </c>
      <c r="H338" s="6" t="str">
        <f>_xlfn.XLOOKUP(E338,customers!$A$2:$A$1001,customers!$B$2:$B$1001,,0)</f>
        <v>Terencio O'Moylan</v>
      </c>
      <c r="I338" s="6" t="str">
        <f>IF(_xlfn.XLOOKUP(E338,customers!$A$2:$A$1001,customers!$C$2:$C$1001,,0)=0,"Not Available",(_xlfn.XLOOKUP(E338,customers!$A$2:$A$1001,customers!$C$2:$C$1001,,0)))</f>
        <v>tomoylan9c@liveinternet.ru</v>
      </c>
      <c r="J338" s="6" t="str">
        <f>_xlfn.XLOOKUP(E338,customers!$A$1:$A$1001,customers!$G$1:$G$1001,,0)</f>
        <v>United Kingdom</v>
      </c>
      <c r="K338" s="6" t="str">
        <f>_xlfn.XLOOKUP($E338,customers!$A$2:$A$1001,customers!$F$2:$F$1001,,0)</f>
        <v>Church End</v>
      </c>
      <c r="L338" s="6" t="s">
        <v>6199</v>
      </c>
      <c r="M338" s="6" t="s">
        <v>6197</v>
      </c>
      <c r="N338" s="7">
        <f>INDEX(products!$A$1:$G$49,MATCH('orders '!$F338,products!$A$1:$A$49,0),MATCH('orders '!N$1,products!$A$1:$G$1,0))</f>
        <v>1</v>
      </c>
      <c r="O338" s="24">
        <f>INDEX(products!$A$1:$G$49,MATCH('orders '!$F338,products!$A$1:$A$49,0),MATCH('orders '!O$1,products!$A$1:$G$1,0))</f>
        <v>11.25</v>
      </c>
      <c r="P338" s="24">
        <f t="shared" si="17"/>
        <v>45</v>
      </c>
      <c r="Q338" s="8">
        <f>_xlfn.XLOOKUP($F338,products!$A$2:$A$49,products!$G$2:$G$49,,0)</f>
        <v>1.0125</v>
      </c>
      <c r="R338" s="6" t="str">
        <f>IF(_xlfn.XLOOKUP(E338,customers!A338:A1337,customers!I338:I1337,0)=0,"Not Available",(_xlfn.XLOOKUP(E338,customers!A338:A1337,customers!I338:I1337,0)))</f>
        <v>No</v>
      </c>
    </row>
    <row r="339" spans="1:18" x14ac:dyDescent="0.25">
      <c r="A339" s="9" t="s">
        <v>2391</v>
      </c>
      <c r="B339" s="25">
        <v>44472</v>
      </c>
      <c r="C339" s="9" t="str">
        <f t="shared" si="15"/>
        <v>Sunday</v>
      </c>
      <c r="D339" s="9" t="str">
        <f t="shared" si="16"/>
        <v>October</v>
      </c>
      <c r="E339" s="9" t="s">
        <v>2331</v>
      </c>
      <c r="F339" s="9" t="s">
        <v>6185</v>
      </c>
      <c r="G339" s="9">
        <v>2</v>
      </c>
      <c r="H339" s="9" t="str">
        <f>_xlfn.XLOOKUP(E339,customers!$A$2:$A$1001,customers!$B$2:$B$1001,,0)</f>
        <v>Flynn Antony</v>
      </c>
      <c r="I339" s="9" t="str">
        <f>IF(_xlfn.XLOOKUP(E339,customers!$A$2:$A$1001,customers!$C$2:$C$1001,,0)=0,"Not Available",(_xlfn.XLOOKUP(E339,customers!$A$2:$A$1001,customers!$C$2:$C$1001,,0)))</f>
        <v>Not Available</v>
      </c>
      <c r="J339" s="9" t="str">
        <f>_xlfn.XLOOKUP(E339,customers!$A$1:$A$1001,customers!$G$1:$G$1001,,0)</f>
        <v>United States</v>
      </c>
      <c r="K339" s="9" t="str">
        <f>_xlfn.XLOOKUP($E339,customers!$A$2:$A$1001,customers!$F$2:$F$1001,,0)</f>
        <v>Birmingham</v>
      </c>
      <c r="L339" s="9" t="s">
        <v>6198</v>
      </c>
      <c r="M339" s="9" t="s">
        <v>6202</v>
      </c>
      <c r="N339" s="10">
        <f>INDEX(products!$A$1:$G$49,MATCH('orders '!$F339,products!$A$1:$A$49,0),MATCH('orders '!N$1,products!$A$1:$G$1,0))</f>
        <v>2.5</v>
      </c>
      <c r="O339" s="26">
        <f>INDEX(products!$A$1:$G$49,MATCH('orders '!$F339,products!$A$1:$A$49,0),MATCH('orders '!O$1,products!$A$1:$G$1,0))</f>
        <v>27.945</v>
      </c>
      <c r="P339" s="26">
        <f t="shared" si="17"/>
        <v>55.89</v>
      </c>
      <c r="Q339" s="11">
        <f>_xlfn.XLOOKUP($F339,products!$A$2:$A$49,products!$G$2:$G$49,,0)</f>
        <v>3.07395</v>
      </c>
      <c r="R339" s="6" t="str">
        <f>IF(_xlfn.XLOOKUP(E339,customers!A339:A1338,customers!I339:I1338,0)=0,"Not Available",(_xlfn.XLOOKUP(E339,customers!A339:A1338,customers!I339:I1338,0)))</f>
        <v>Not Available</v>
      </c>
    </row>
    <row r="340" spans="1:18" x14ac:dyDescent="0.25">
      <c r="A340" s="6" t="s">
        <v>2396</v>
      </c>
      <c r="B340" s="23">
        <v>43995</v>
      </c>
      <c r="C340" s="6" t="str">
        <f t="shared" si="15"/>
        <v>Saturday</v>
      </c>
      <c r="D340" s="6" t="str">
        <f t="shared" si="16"/>
        <v>June</v>
      </c>
      <c r="E340" s="6" t="s">
        <v>2397</v>
      </c>
      <c r="F340" s="6" t="s">
        <v>6171</v>
      </c>
      <c r="G340" s="6">
        <v>4</v>
      </c>
      <c r="H340" s="6" t="str">
        <f>_xlfn.XLOOKUP(E340,customers!$A$2:$A$1001,customers!$B$2:$B$1001,,0)</f>
        <v>Wyatan Fetherston</v>
      </c>
      <c r="I340" s="6" t="str">
        <f>IF(_xlfn.XLOOKUP(E340,customers!$A$2:$A$1001,customers!$C$2:$C$1001,,0)=0,"Not Available",(_xlfn.XLOOKUP(E340,customers!$A$2:$A$1001,customers!$C$2:$C$1001,,0)))</f>
        <v>wfetherston9e@constantcontact.com</v>
      </c>
      <c r="J340" s="6" t="str">
        <f>_xlfn.XLOOKUP(E340,customers!$A$1:$A$1001,customers!$G$1:$G$1001,,0)</f>
        <v>United States</v>
      </c>
      <c r="K340" s="6" t="str">
        <f>_xlfn.XLOOKUP($E340,customers!$A$2:$A$1001,customers!$F$2:$F$1001,,0)</f>
        <v>New York City</v>
      </c>
      <c r="L340" s="6" t="s">
        <v>6198</v>
      </c>
      <c r="M340" s="6" t="s">
        <v>6200</v>
      </c>
      <c r="N340" s="7">
        <f>INDEX(products!$A$1:$G$49,MATCH('orders '!$F340,products!$A$1:$A$49,0),MATCH('orders '!N$1,products!$A$1:$G$1,0))</f>
        <v>1</v>
      </c>
      <c r="O340" s="24">
        <f>INDEX(products!$A$1:$G$49,MATCH('orders '!$F340,products!$A$1:$A$49,0),MATCH('orders '!O$1,products!$A$1:$G$1,0))</f>
        <v>14.85</v>
      </c>
      <c r="P340" s="24">
        <f t="shared" si="17"/>
        <v>59.4</v>
      </c>
      <c r="Q340" s="8">
        <f>_xlfn.XLOOKUP($F340,products!$A$2:$A$49,products!$G$2:$G$49,,0)</f>
        <v>1.6335</v>
      </c>
      <c r="R340" s="6" t="str">
        <f>IF(_xlfn.XLOOKUP(E340,customers!A340:A1339,customers!I340:I1339,0)=0,"Not Available",(_xlfn.XLOOKUP(E340,customers!A340:A1339,customers!I340:I1339,0)))</f>
        <v>No</v>
      </c>
    </row>
    <row r="341" spans="1:18" x14ac:dyDescent="0.25">
      <c r="A341" s="9" t="s">
        <v>2402</v>
      </c>
      <c r="B341" s="25">
        <v>44256</v>
      </c>
      <c r="C341" s="9" t="str">
        <f t="shared" si="15"/>
        <v>Monday</v>
      </c>
      <c r="D341" s="9" t="str">
        <f t="shared" si="16"/>
        <v>March</v>
      </c>
      <c r="E341" s="9" t="s">
        <v>2403</v>
      </c>
      <c r="F341" s="9" t="s">
        <v>6153</v>
      </c>
      <c r="G341" s="9">
        <v>2</v>
      </c>
      <c r="H341" s="9" t="str">
        <f>_xlfn.XLOOKUP(E341,customers!$A$2:$A$1001,customers!$B$2:$B$1001,,0)</f>
        <v>Emmaline Rasmus</v>
      </c>
      <c r="I341" s="9" t="str">
        <f>IF(_xlfn.XLOOKUP(E341,customers!$A$2:$A$1001,customers!$C$2:$C$1001,,0)=0,"Not Available",(_xlfn.XLOOKUP(E341,customers!$A$2:$A$1001,customers!$C$2:$C$1001,,0)))</f>
        <v>erasmus9f@techcrunch.com</v>
      </c>
      <c r="J341" s="9" t="str">
        <f>_xlfn.XLOOKUP(E341,customers!$A$1:$A$1001,customers!$G$1:$G$1001,,0)</f>
        <v>United States</v>
      </c>
      <c r="K341" s="9" t="str">
        <f>_xlfn.XLOOKUP($E341,customers!$A$2:$A$1001,customers!$F$2:$F$1001,,0)</f>
        <v>Boston</v>
      </c>
      <c r="L341" s="9" t="s">
        <v>6198</v>
      </c>
      <c r="M341" s="9" t="s">
        <v>6202</v>
      </c>
      <c r="N341" s="10">
        <f>INDEX(products!$A$1:$G$49,MATCH('orders '!$F341,products!$A$1:$A$49,0),MATCH('orders '!N$1,products!$A$1:$G$1,0))</f>
        <v>0.2</v>
      </c>
      <c r="O341" s="26">
        <f>INDEX(products!$A$1:$G$49,MATCH('orders '!$F341,products!$A$1:$A$49,0),MATCH('orders '!O$1,products!$A$1:$G$1,0))</f>
        <v>3.645</v>
      </c>
      <c r="P341" s="26">
        <f t="shared" si="17"/>
        <v>7.29</v>
      </c>
      <c r="Q341" s="11">
        <f>_xlfn.XLOOKUP($F341,products!$A$2:$A$49,products!$G$2:$G$49,,0)</f>
        <v>0.40095000000000003</v>
      </c>
      <c r="R341" s="6" t="str">
        <f>IF(_xlfn.XLOOKUP(E341,customers!A341:A1340,customers!I341:I1340,0)=0,"Not Available",(_xlfn.XLOOKUP(E341,customers!A341:A1340,customers!I341:I1340,0)))</f>
        <v>Yes</v>
      </c>
    </row>
    <row r="342" spans="1:18" x14ac:dyDescent="0.25">
      <c r="A342" s="6" t="s">
        <v>2408</v>
      </c>
      <c r="B342" s="23">
        <v>43528</v>
      </c>
      <c r="C342" s="6" t="str">
        <f t="shared" si="15"/>
        <v>Monday</v>
      </c>
      <c r="D342" s="6" t="str">
        <f t="shared" si="16"/>
        <v>March</v>
      </c>
      <c r="E342" s="6" t="s">
        <v>2409</v>
      </c>
      <c r="F342" s="6" t="s">
        <v>6144</v>
      </c>
      <c r="G342" s="6">
        <v>1</v>
      </c>
      <c r="H342" s="6" t="str">
        <f>_xlfn.XLOOKUP(E342,customers!$A$2:$A$1001,customers!$B$2:$B$1001,,0)</f>
        <v>Wesley Giorgioni</v>
      </c>
      <c r="I342" s="6" t="str">
        <f>IF(_xlfn.XLOOKUP(E342,customers!$A$2:$A$1001,customers!$C$2:$C$1001,,0)=0,"Not Available",(_xlfn.XLOOKUP(E342,customers!$A$2:$A$1001,customers!$C$2:$C$1001,,0)))</f>
        <v>wgiorgioni9g@wikipedia.org</v>
      </c>
      <c r="J342" s="6" t="str">
        <f>_xlfn.XLOOKUP(E342,customers!$A$1:$A$1001,customers!$G$1:$G$1001,,0)</f>
        <v>United States</v>
      </c>
      <c r="K342" s="6" t="str">
        <f>_xlfn.XLOOKUP($E342,customers!$A$2:$A$1001,customers!$F$2:$F$1001,,0)</f>
        <v>San Francisco</v>
      </c>
      <c r="L342" s="6" t="s">
        <v>6198</v>
      </c>
      <c r="M342" s="6" t="s">
        <v>6202</v>
      </c>
      <c r="N342" s="7">
        <f>INDEX(products!$A$1:$G$49,MATCH('orders '!$F342,products!$A$1:$A$49,0),MATCH('orders '!N$1,products!$A$1:$G$1,0))</f>
        <v>0.5</v>
      </c>
      <c r="O342" s="24">
        <f>INDEX(products!$A$1:$G$49,MATCH('orders '!$F342,products!$A$1:$A$49,0),MATCH('orders '!O$1,products!$A$1:$G$1,0))</f>
        <v>7.29</v>
      </c>
      <c r="P342" s="24">
        <f t="shared" si="17"/>
        <v>7.29</v>
      </c>
      <c r="Q342" s="8">
        <f>_xlfn.XLOOKUP($F342,products!$A$2:$A$49,products!$G$2:$G$49,,0)</f>
        <v>0.80190000000000006</v>
      </c>
      <c r="R342" s="6" t="str">
        <f>IF(_xlfn.XLOOKUP(E342,customers!A342:A1341,customers!I342:I1341,0)=0,"Not Available",(_xlfn.XLOOKUP(E342,customers!A342:A1341,customers!I342:I1341,0)))</f>
        <v>Yes</v>
      </c>
    </row>
    <row r="343" spans="1:18" x14ac:dyDescent="0.25">
      <c r="A343" s="9" t="s">
        <v>2414</v>
      </c>
      <c r="B343" s="25">
        <v>43751</v>
      </c>
      <c r="C343" s="9" t="str">
        <f t="shared" si="15"/>
        <v>Sunday</v>
      </c>
      <c r="D343" s="9" t="str">
        <f t="shared" si="16"/>
        <v>October</v>
      </c>
      <c r="E343" s="9" t="s">
        <v>2415</v>
      </c>
      <c r="F343" s="9" t="s">
        <v>6176</v>
      </c>
      <c r="G343" s="9">
        <v>2</v>
      </c>
      <c r="H343" s="9" t="str">
        <f>_xlfn.XLOOKUP(E343,customers!$A$2:$A$1001,customers!$B$2:$B$1001,,0)</f>
        <v>Lucienne Scargle</v>
      </c>
      <c r="I343" s="9" t="str">
        <f>IF(_xlfn.XLOOKUP(E343,customers!$A$2:$A$1001,customers!$C$2:$C$1001,,0)=0,"Not Available",(_xlfn.XLOOKUP(E343,customers!$A$2:$A$1001,customers!$C$2:$C$1001,,0)))</f>
        <v>lscargle9h@myspace.com</v>
      </c>
      <c r="J343" s="9" t="str">
        <f>_xlfn.XLOOKUP(E343,customers!$A$1:$A$1001,customers!$G$1:$G$1001,,0)</f>
        <v>United States</v>
      </c>
      <c r="K343" s="9" t="str">
        <f>_xlfn.XLOOKUP($E343,customers!$A$2:$A$1001,customers!$F$2:$F$1001,,0)</f>
        <v>Indianapolis</v>
      </c>
      <c r="L343" s="9" t="s">
        <v>6198</v>
      </c>
      <c r="M343" s="9" t="s">
        <v>6200</v>
      </c>
      <c r="N343" s="10">
        <f>INDEX(products!$A$1:$G$49,MATCH('orders '!$F343,products!$A$1:$A$49,0),MATCH('orders '!N$1,products!$A$1:$G$1,0))</f>
        <v>0.5</v>
      </c>
      <c r="O343" s="26">
        <f>INDEX(products!$A$1:$G$49,MATCH('orders '!$F343,products!$A$1:$A$49,0),MATCH('orders '!O$1,products!$A$1:$G$1,0))</f>
        <v>8.91</v>
      </c>
      <c r="P343" s="26">
        <f t="shared" si="17"/>
        <v>17.82</v>
      </c>
      <c r="Q343" s="11">
        <f>_xlfn.XLOOKUP($F343,products!$A$2:$A$49,products!$G$2:$G$49,,0)</f>
        <v>0.98009999999999997</v>
      </c>
      <c r="R343" s="6" t="str">
        <f>IF(_xlfn.XLOOKUP(E343,customers!A343:A1342,customers!I343:I1342,0)=0,"Not Available",(_xlfn.XLOOKUP(E343,customers!A343:A1342,customers!I343:I1342,0)))</f>
        <v>No</v>
      </c>
    </row>
    <row r="344" spans="1:18" x14ac:dyDescent="0.25">
      <c r="A344" s="6" t="s">
        <v>2414</v>
      </c>
      <c r="B344" s="23">
        <v>43751</v>
      </c>
      <c r="C344" s="6" t="str">
        <f t="shared" si="15"/>
        <v>Sunday</v>
      </c>
      <c r="D344" s="6" t="str">
        <f t="shared" si="16"/>
        <v>October</v>
      </c>
      <c r="E344" s="6" t="s">
        <v>2415</v>
      </c>
      <c r="F344" s="6" t="s">
        <v>6169</v>
      </c>
      <c r="G344" s="6">
        <v>5</v>
      </c>
      <c r="H344" s="6" t="str">
        <f>_xlfn.XLOOKUP(E344,customers!$A$2:$A$1001,customers!$B$2:$B$1001,,0)</f>
        <v>Lucienne Scargle</v>
      </c>
      <c r="I344" s="6" t="str">
        <f>IF(_xlfn.XLOOKUP(E344,customers!$A$2:$A$1001,customers!$C$2:$C$1001,,0)=0,"Not Available",(_xlfn.XLOOKUP(E344,customers!$A$2:$A$1001,customers!$C$2:$C$1001,,0)))</f>
        <v>lscargle9h@myspace.com</v>
      </c>
      <c r="J344" s="6" t="str">
        <f>_xlfn.XLOOKUP(E344,customers!$A$1:$A$1001,customers!$G$1:$G$1001,,0)</f>
        <v>United States</v>
      </c>
      <c r="K344" s="6" t="str">
        <f>_xlfn.XLOOKUP($E344,customers!$A$2:$A$1001,customers!$F$2:$F$1001,,0)</f>
        <v>Indianapolis</v>
      </c>
      <c r="L344" s="6" t="s">
        <v>6201</v>
      </c>
      <c r="M344" s="6" t="s">
        <v>6202</v>
      </c>
      <c r="N344" s="7">
        <f>INDEX(products!$A$1:$G$49,MATCH('orders '!$F344,products!$A$1:$A$49,0),MATCH('orders '!N$1,products!$A$1:$G$1,0))</f>
        <v>0.5</v>
      </c>
      <c r="O344" s="24">
        <f>INDEX(products!$A$1:$G$49,MATCH('orders '!$F344,products!$A$1:$A$49,0),MATCH('orders '!O$1,products!$A$1:$G$1,0))</f>
        <v>7.77</v>
      </c>
      <c r="P344" s="24">
        <f t="shared" si="17"/>
        <v>38.849999999999994</v>
      </c>
      <c r="Q344" s="8">
        <f>_xlfn.XLOOKUP($F344,products!$A$2:$A$49,products!$G$2:$G$49,,0)</f>
        <v>1.0101</v>
      </c>
      <c r="R344" s="6" t="str">
        <f>IF(_xlfn.XLOOKUP(E344,customers!A344:A1343,customers!I344:I1343,0)=0,"Not Available",(_xlfn.XLOOKUP(E344,customers!A344:A1343,customers!I344:I1343,0)))</f>
        <v>Not Available</v>
      </c>
    </row>
    <row r="345" spans="1:18" x14ac:dyDescent="0.25">
      <c r="A345" s="9" t="s">
        <v>2424</v>
      </c>
      <c r="B345" s="25">
        <v>43692</v>
      </c>
      <c r="C345" s="9" t="str">
        <f t="shared" si="15"/>
        <v>Thursday</v>
      </c>
      <c r="D345" s="9" t="str">
        <f t="shared" si="16"/>
        <v>August</v>
      </c>
      <c r="E345" s="9" t="s">
        <v>2425</v>
      </c>
      <c r="F345" s="9" t="s">
        <v>6172</v>
      </c>
      <c r="G345" s="9">
        <v>6</v>
      </c>
      <c r="H345" s="9" t="str">
        <f>_xlfn.XLOOKUP(E345,customers!$A$2:$A$1001,customers!$B$2:$B$1001,,0)</f>
        <v>Noam Climance</v>
      </c>
      <c r="I345" s="9" t="str">
        <f>IF(_xlfn.XLOOKUP(E345,customers!$A$2:$A$1001,customers!$C$2:$C$1001,,0)=0,"Not Available",(_xlfn.XLOOKUP(E345,customers!$A$2:$A$1001,customers!$C$2:$C$1001,,0)))</f>
        <v>nclimance9j@europa.eu</v>
      </c>
      <c r="J345" s="9" t="str">
        <f>_xlfn.XLOOKUP(E345,customers!$A$1:$A$1001,customers!$G$1:$G$1001,,0)</f>
        <v>United States</v>
      </c>
      <c r="K345" s="9" t="str">
        <f>_xlfn.XLOOKUP($E345,customers!$A$2:$A$1001,customers!$F$2:$F$1001,,0)</f>
        <v>Seattle</v>
      </c>
      <c r="L345" s="9" t="s">
        <v>6196</v>
      </c>
      <c r="M345" s="9" t="s">
        <v>6202</v>
      </c>
      <c r="N345" s="10">
        <f>INDEX(products!$A$1:$G$49,MATCH('orders '!$F345,products!$A$1:$A$49,0),MATCH('orders '!N$1,products!$A$1:$G$1,0))</f>
        <v>0.5</v>
      </c>
      <c r="O345" s="26">
        <f>INDEX(products!$A$1:$G$49,MATCH('orders '!$F345,products!$A$1:$A$49,0),MATCH('orders '!O$1,products!$A$1:$G$1,0))</f>
        <v>5.3699999999999992</v>
      </c>
      <c r="P345" s="26">
        <f t="shared" si="17"/>
        <v>32.22</v>
      </c>
      <c r="Q345" s="11">
        <f>_xlfn.XLOOKUP($F345,products!$A$2:$A$49,products!$G$2:$G$49,,0)</f>
        <v>0.32219999999999993</v>
      </c>
      <c r="R345" s="6" t="str">
        <f>IF(_xlfn.XLOOKUP(E345,customers!A345:A1344,customers!I345:I1344,0)=0,"Not Available",(_xlfn.XLOOKUP(E345,customers!A345:A1344,customers!I345:I1344,0)))</f>
        <v>No</v>
      </c>
    </row>
    <row r="346" spans="1:18" x14ac:dyDescent="0.25">
      <c r="A346" s="6" t="s">
        <v>2429</v>
      </c>
      <c r="B346" s="23">
        <v>44529</v>
      </c>
      <c r="C346" s="6" t="str">
        <f t="shared" si="15"/>
        <v>Monday</v>
      </c>
      <c r="D346" s="6" t="str">
        <f t="shared" si="16"/>
        <v>November</v>
      </c>
      <c r="E346" s="6" t="s">
        <v>2430</v>
      </c>
      <c r="F346" s="6" t="s">
        <v>6138</v>
      </c>
      <c r="G346" s="6">
        <v>2</v>
      </c>
      <c r="H346" s="6" t="str">
        <f>_xlfn.XLOOKUP(E346,customers!$A$2:$A$1001,customers!$B$2:$B$1001,,0)</f>
        <v>Catarina Donn</v>
      </c>
      <c r="I346" s="6" t="str">
        <f>IF(_xlfn.XLOOKUP(E346,customers!$A$2:$A$1001,customers!$C$2:$C$1001,,0)=0,"Not Available",(_xlfn.XLOOKUP(E346,customers!$A$2:$A$1001,customers!$C$2:$C$1001,,0)))</f>
        <v>Not Available</v>
      </c>
      <c r="J346" s="6" t="str">
        <f>_xlfn.XLOOKUP(E346,customers!$A$1:$A$1001,customers!$G$1:$G$1001,,0)</f>
        <v>Ireland</v>
      </c>
      <c r="K346" s="6" t="str">
        <f>_xlfn.XLOOKUP($E346,customers!$A$2:$A$1001,customers!$F$2:$F$1001,,0)</f>
        <v>Dunmanway</v>
      </c>
      <c r="L346" s="6" t="s">
        <v>6196</v>
      </c>
      <c r="M346" s="6" t="s">
        <v>6197</v>
      </c>
      <c r="N346" s="7">
        <f>INDEX(products!$A$1:$G$49,MATCH('orders '!$F346,products!$A$1:$A$49,0),MATCH('orders '!N$1,products!$A$1:$G$1,0))</f>
        <v>1</v>
      </c>
      <c r="O346" s="24">
        <f>INDEX(products!$A$1:$G$49,MATCH('orders '!$F346,products!$A$1:$A$49,0),MATCH('orders '!O$1,products!$A$1:$G$1,0))</f>
        <v>9.9499999999999993</v>
      </c>
      <c r="P346" s="24">
        <f t="shared" si="17"/>
        <v>19.899999999999999</v>
      </c>
      <c r="Q346" s="8">
        <f>_xlfn.XLOOKUP($F346,products!$A$2:$A$49,products!$G$2:$G$49,,0)</f>
        <v>0.59699999999999998</v>
      </c>
      <c r="R346" s="6" t="str">
        <f>IF(_xlfn.XLOOKUP(E346,customers!A346:A1345,customers!I346:I1345,0)=0,"Not Available",(_xlfn.XLOOKUP(E346,customers!A346:A1345,customers!I346:I1345,0)))</f>
        <v>Yes</v>
      </c>
    </row>
    <row r="347" spans="1:18" x14ac:dyDescent="0.25">
      <c r="A347" s="9" t="s">
        <v>2434</v>
      </c>
      <c r="B347" s="25">
        <v>43849</v>
      </c>
      <c r="C347" s="9" t="str">
        <f t="shared" si="15"/>
        <v>Sunday</v>
      </c>
      <c r="D347" s="9" t="str">
        <f t="shared" si="16"/>
        <v>January</v>
      </c>
      <c r="E347" s="9" t="s">
        <v>2435</v>
      </c>
      <c r="F347" s="9" t="s">
        <v>6179</v>
      </c>
      <c r="G347" s="9">
        <v>5</v>
      </c>
      <c r="H347" s="9" t="str">
        <f>_xlfn.XLOOKUP(E347,customers!$A$2:$A$1001,customers!$B$2:$B$1001,,0)</f>
        <v>Ameline Snazle</v>
      </c>
      <c r="I347" s="9" t="str">
        <f>IF(_xlfn.XLOOKUP(E347,customers!$A$2:$A$1001,customers!$C$2:$C$1001,,0)=0,"Not Available",(_xlfn.XLOOKUP(E347,customers!$A$2:$A$1001,customers!$C$2:$C$1001,,0)))</f>
        <v>asnazle9l@oracle.com</v>
      </c>
      <c r="J347" s="9" t="str">
        <f>_xlfn.XLOOKUP(E347,customers!$A$1:$A$1001,customers!$G$1:$G$1001,,0)</f>
        <v>United States</v>
      </c>
      <c r="K347" s="9" t="str">
        <f>_xlfn.XLOOKUP($E347,customers!$A$2:$A$1001,customers!$F$2:$F$1001,,0)</f>
        <v>Montgomery</v>
      </c>
      <c r="L347" s="9" t="s">
        <v>6196</v>
      </c>
      <c r="M347" s="9" t="s">
        <v>6200</v>
      </c>
      <c r="N347" s="10">
        <f>INDEX(products!$A$1:$G$49,MATCH('orders '!$F347,products!$A$1:$A$49,0),MATCH('orders '!N$1,products!$A$1:$G$1,0))</f>
        <v>1</v>
      </c>
      <c r="O347" s="26">
        <f>INDEX(products!$A$1:$G$49,MATCH('orders '!$F347,products!$A$1:$A$49,0),MATCH('orders '!O$1,products!$A$1:$G$1,0))</f>
        <v>11.95</v>
      </c>
      <c r="P347" s="26">
        <f t="shared" si="17"/>
        <v>59.75</v>
      </c>
      <c r="Q347" s="11">
        <f>_xlfn.XLOOKUP($F347,products!$A$2:$A$49,products!$G$2:$G$49,,0)</f>
        <v>0.71699999999999997</v>
      </c>
      <c r="R347" s="6" t="str">
        <f>IF(_xlfn.XLOOKUP(E347,customers!A347:A1346,customers!I347:I1346,0)=0,"Not Available",(_xlfn.XLOOKUP(E347,customers!A347:A1346,customers!I347:I1346,0)))</f>
        <v>No</v>
      </c>
    </row>
    <row r="348" spans="1:18" x14ac:dyDescent="0.25">
      <c r="A348" s="6" t="s">
        <v>2440</v>
      </c>
      <c r="B348" s="23">
        <v>44344</v>
      </c>
      <c r="C348" s="6" t="str">
        <f t="shared" si="15"/>
        <v>Friday</v>
      </c>
      <c r="D348" s="6" t="str">
        <f t="shared" si="16"/>
        <v>May</v>
      </c>
      <c r="E348" s="6" t="s">
        <v>2441</v>
      </c>
      <c r="F348" s="6" t="s">
        <v>6180</v>
      </c>
      <c r="G348" s="6">
        <v>3</v>
      </c>
      <c r="H348" s="6" t="str">
        <f>_xlfn.XLOOKUP(E348,customers!$A$2:$A$1001,customers!$B$2:$B$1001,,0)</f>
        <v>Rebeka Worg</v>
      </c>
      <c r="I348" s="6" t="str">
        <f>IF(_xlfn.XLOOKUP(E348,customers!$A$2:$A$1001,customers!$C$2:$C$1001,,0)=0,"Not Available",(_xlfn.XLOOKUP(E348,customers!$A$2:$A$1001,customers!$C$2:$C$1001,,0)))</f>
        <v>rworg9m@arstechnica.com</v>
      </c>
      <c r="J348" s="6" t="str">
        <f>_xlfn.XLOOKUP(E348,customers!$A$1:$A$1001,customers!$G$1:$G$1001,,0)</f>
        <v>United States</v>
      </c>
      <c r="K348" s="6" t="str">
        <f>_xlfn.XLOOKUP($E348,customers!$A$2:$A$1001,customers!$F$2:$F$1001,,0)</f>
        <v>Dallas</v>
      </c>
      <c r="L348" s="6" t="s">
        <v>6199</v>
      </c>
      <c r="M348" s="6" t="s">
        <v>6200</v>
      </c>
      <c r="N348" s="7">
        <f>INDEX(products!$A$1:$G$49,MATCH('orders '!$F348,products!$A$1:$A$49,0),MATCH('orders '!N$1,products!$A$1:$G$1,0))</f>
        <v>0.5</v>
      </c>
      <c r="O348" s="24">
        <f>INDEX(products!$A$1:$G$49,MATCH('orders '!$F348,products!$A$1:$A$49,0),MATCH('orders '!O$1,products!$A$1:$G$1,0))</f>
        <v>7.77</v>
      </c>
      <c r="P348" s="24">
        <f t="shared" si="17"/>
        <v>23.31</v>
      </c>
      <c r="Q348" s="8">
        <f>_xlfn.XLOOKUP($F348,products!$A$2:$A$49,products!$G$2:$G$49,,0)</f>
        <v>0.69929999999999992</v>
      </c>
      <c r="R348" s="6" t="str">
        <f>IF(_xlfn.XLOOKUP(E348,customers!A348:A1347,customers!I348:I1347,0)=0,"Not Available",(_xlfn.XLOOKUP(E348,customers!A348:A1347,customers!I348:I1347,0)))</f>
        <v>Yes</v>
      </c>
    </row>
    <row r="349" spans="1:18" x14ac:dyDescent="0.25">
      <c r="A349" s="9" t="s">
        <v>2446</v>
      </c>
      <c r="B349" s="25">
        <v>44576</v>
      </c>
      <c r="C349" s="9" t="str">
        <f t="shared" si="15"/>
        <v>Saturday</v>
      </c>
      <c r="D349" s="9" t="str">
        <f t="shared" si="16"/>
        <v>January</v>
      </c>
      <c r="E349" s="9" t="s">
        <v>2447</v>
      </c>
      <c r="F349" s="9" t="s">
        <v>6162</v>
      </c>
      <c r="G349" s="9">
        <v>3</v>
      </c>
      <c r="H349" s="9" t="str">
        <f>_xlfn.XLOOKUP(E349,customers!$A$2:$A$1001,customers!$B$2:$B$1001,,0)</f>
        <v>Lewes Danes</v>
      </c>
      <c r="I349" s="9" t="str">
        <f>IF(_xlfn.XLOOKUP(E349,customers!$A$2:$A$1001,customers!$C$2:$C$1001,,0)=0,"Not Available",(_xlfn.XLOOKUP(E349,customers!$A$2:$A$1001,customers!$C$2:$C$1001,,0)))</f>
        <v>ldanes9n@umn.edu</v>
      </c>
      <c r="J349" s="9" t="str">
        <f>_xlfn.XLOOKUP(E349,customers!$A$1:$A$1001,customers!$G$1:$G$1001,,0)</f>
        <v>United States</v>
      </c>
      <c r="K349" s="9" t="str">
        <f>_xlfn.XLOOKUP($E349,customers!$A$2:$A$1001,customers!$F$2:$F$1001,,0)</f>
        <v>Topeka</v>
      </c>
      <c r="L349" s="9" t="s">
        <v>6201</v>
      </c>
      <c r="M349" s="9" t="s">
        <v>6197</v>
      </c>
      <c r="N349" s="10">
        <f>INDEX(products!$A$1:$G$49,MATCH('orders '!$F349,products!$A$1:$A$49,0),MATCH('orders '!N$1,products!$A$1:$G$1,0))</f>
        <v>1</v>
      </c>
      <c r="O349" s="26">
        <f>INDEX(products!$A$1:$G$49,MATCH('orders '!$F349,products!$A$1:$A$49,0),MATCH('orders '!O$1,products!$A$1:$G$1,0))</f>
        <v>14.55</v>
      </c>
      <c r="P349" s="26">
        <f t="shared" si="17"/>
        <v>43.650000000000006</v>
      </c>
      <c r="Q349" s="11">
        <f>_xlfn.XLOOKUP($F349,products!$A$2:$A$49,products!$G$2:$G$49,,0)</f>
        <v>1.8915000000000002</v>
      </c>
      <c r="R349" s="6" t="str">
        <f>IF(_xlfn.XLOOKUP(E349,customers!A349:A1348,customers!I349:I1348,0)=0,"Not Available",(_xlfn.XLOOKUP(E349,customers!A349:A1348,customers!I349:I1348,0)))</f>
        <v>No</v>
      </c>
    </row>
    <row r="350" spans="1:18" x14ac:dyDescent="0.25">
      <c r="A350" s="6" t="s">
        <v>2452</v>
      </c>
      <c r="B350" s="23">
        <v>43803</v>
      </c>
      <c r="C350" s="6" t="str">
        <f t="shared" si="15"/>
        <v>Wednesday</v>
      </c>
      <c r="D350" s="6" t="str">
        <f t="shared" si="16"/>
        <v>December</v>
      </c>
      <c r="E350" s="6" t="s">
        <v>2453</v>
      </c>
      <c r="F350" s="6" t="s">
        <v>6148</v>
      </c>
      <c r="G350" s="6">
        <v>6</v>
      </c>
      <c r="H350" s="6" t="str">
        <f>_xlfn.XLOOKUP(E350,customers!$A$2:$A$1001,customers!$B$2:$B$1001,,0)</f>
        <v>Shelli Keynd</v>
      </c>
      <c r="I350" s="6" t="str">
        <f>IF(_xlfn.XLOOKUP(E350,customers!$A$2:$A$1001,customers!$C$2:$C$1001,,0)=0,"Not Available",(_xlfn.XLOOKUP(E350,customers!$A$2:$A$1001,customers!$C$2:$C$1001,,0)))</f>
        <v>skeynd9o@narod.ru</v>
      </c>
      <c r="J350" s="6" t="str">
        <f>_xlfn.XLOOKUP(E350,customers!$A$1:$A$1001,customers!$G$1:$G$1001,,0)</f>
        <v>United States</v>
      </c>
      <c r="K350" s="6" t="str">
        <f>_xlfn.XLOOKUP($E350,customers!$A$2:$A$1001,customers!$F$2:$F$1001,,0)</f>
        <v>Tyler</v>
      </c>
      <c r="L350" s="6" t="s">
        <v>6198</v>
      </c>
      <c r="M350" s="6" t="s">
        <v>6200</v>
      </c>
      <c r="N350" s="7">
        <f>INDEX(products!$A$1:$G$49,MATCH('orders '!$F350,products!$A$1:$A$49,0),MATCH('orders '!N$1,products!$A$1:$G$1,0))</f>
        <v>2.5</v>
      </c>
      <c r="O350" s="24">
        <f>INDEX(products!$A$1:$G$49,MATCH('orders '!$F350,products!$A$1:$A$49,0),MATCH('orders '!O$1,products!$A$1:$G$1,0))</f>
        <v>34.154999999999994</v>
      </c>
      <c r="P350" s="24">
        <f t="shared" si="17"/>
        <v>204.92999999999995</v>
      </c>
      <c r="Q350" s="8">
        <f>_xlfn.XLOOKUP($F350,products!$A$2:$A$49,products!$G$2:$G$49,,0)</f>
        <v>3.7570499999999996</v>
      </c>
      <c r="R350" s="6" t="str">
        <f>IF(_xlfn.XLOOKUP(E350,customers!A350:A1349,customers!I350:I1349,0)=0,"Not Available",(_xlfn.XLOOKUP(E350,customers!A350:A1349,customers!I350:I1349,0)))</f>
        <v>No</v>
      </c>
    </row>
    <row r="351" spans="1:18" x14ac:dyDescent="0.25">
      <c r="A351" s="9" t="s">
        <v>2458</v>
      </c>
      <c r="B351" s="25">
        <v>44743</v>
      </c>
      <c r="C351" s="9" t="str">
        <f t="shared" si="15"/>
        <v>Friday</v>
      </c>
      <c r="D351" s="9" t="str">
        <f t="shared" si="16"/>
        <v>July</v>
      </c>
      <c r="E351" s="9" t="s">
        <v>2459</v>
      </c>
      <c r="F351" s="9" t="s">
        <v>6178</v>
      </c>
      <c r="G351" s="9">
        <v>4</v>
      </c>
      <c r="H351" s="9" t="str">
        <f>_xlfn.XLOOKUP(E351,customers!$A$2:$A$1001,customers!$B$2:$B$1001,,0)</f>
        <v>Dell Daveridge</v>
      </c>
      <c r="I351" s="9" t="str">
        <f>IF(_xlfn.XLOOKUP(E351,customers!$A$2:$A$1001,customers!$C$2:$C$1001,,0)=0,"Not Available",(_xlfn.XLOOKUP(E351,customers!$A$2:$A$1001,customers!$C$2:$C$1001,,0)))</f>
        <v>ddaveridge9p@arstechnica.com</v>
      </c>
      <c r="J351" s="9" t="str">
        <f>_xlfn.XLOOKUP(E351,customers!$A$1:$A$1001,customers!$G$1:$G$1001,,0)</f>
        <v>United States</v>
      </c>
      <c r="K351" s="9" t="str">
        <f>_xlfn.XLOOKUP($E351,customers!$A$2:$A$1001,customers!$F$2:$F$1001,,0)</f>
        <v>Los Angeles</v>
      </c>
      <c r="L351" s="9" t="s">
        <v>6196</v>
      </c>
      <c r="M351" s="9" t="s">
        <v>6200</v>
      </c>
      <c r="N351" s="10">
        <f>INDEX(products!$A$1:$G$49,MATCH('orders '!$F351,products!$A$1:$A$49,0),MATCH('orders '!N$1,products!$A$1:$G$1,0))</f>
        <v>0.2</v>
      </c>
      <c r="O351" s="26">
        <f>INDEX(products!$A$1:$G$49,MATCH('orders '!$F351,products!$A$1:$A$49,0),MATCH('orders '!O$1,products!$A$1:$G$1,0))</f>
        <v>3.5849999999999995</v>
      </c>
      <c r="P351" s="26">
        <f t="shared" si="17"/>
        <v>14.339999999999998</v>
      </c>
      <c r="Q351" s="11">
        <f>_xlfn.XLOOKUP($F351,products!$A$2:$A$49,products!$G$2:$G$49,,0)</f>
        <v>0.21509999999999996</v>
      </c>
      <c r="R351" s="6" t="str">
        <f>IF(_xlfn.XLOOKUP(E351,customers!A351:A1350,customers!I351:I1350,0)=0,"Not Available",(_xlfn.XLOOKUP(E351,customers!A351:A1350,customers!I351:I1350,0)))</f>
        <v>No</v>
      </c>
    </row>
    <row r="352" spans="1:18" x14ac:dyDescent="0.25">
      <c r="A352" s="6" t="s">
        <v>2464</v>
      </c>
      <c r="B352" s="23">
        <v>43592</v>
      </c>
      <c r="C352" s="6" t="str">
        <f t="shared" si="15"/>
        <v>Tuesday</v>
      </c>
      <c r="D352" s="6" t="str">
        <f t="shared" si="16"/>
        <v>May</v>
      </c>
      <c r="E352" s="6" t="s">
        <v>2465</v>
      </c>
      <c r="F352" s="6" t="s">
        <v>6158</v>
      </c>
      <c r="G352" s="6">
        <v>4</v>
      </c>
      <c r="H352" s="6" t="str">
        <f>_xlfn.XLOOKUP(E352,customers!$A$2:$A$1001,customers!$B$2:$B$1001,,0)</f>
        <v>Joshuah Awdry</v>
      </c>
      <c r="I352" s="6" t="str">
        <f>IF(_xlfn.XLOOKUP(E352,customers!$A$2:$A$1001,customers!$C$2:$C$1001,,0)=0,"Not Available",(_xlfn.XLOOKUP(E352,customers!$A$2:$A$1001,customers!$C$2:$C$1001,,0)))</f>
        <v>jawdry9q@utexas.edu</v>
      </c>
      <c r="J352" s="6" t="str">
        <f>_xlfn.XLOOKUP(E352,customers!$A$1:$A$1001,customers!$G$1:$G$1001,,0)</f>
        <v>United States</v>
      </c>
      <c r="K352" s="6" t="str">
        <f>_xlfn.XLOOKUP($E352,customers!$A$2:$A$1001,customers!$F$2:$F$1001,,0)</f>
        <v>Shreveport</v>
      </c>
      <c r="L352" s="6" t="s">
        <v>6199</v>
      </c>
      <c r="M352" s="6" t="s">
        <v>6202</v>
      </c>
      <c r="N352" s="7">
        <f>INDEX(products!$A$1:$G$49,MATCH('orders '!$F352,products!$A$1:$A$49,0),MATCH('orders '!N$1,products!$A$1:$G$1,0))</f>
        <v>0.5</v>
      </c>
      <c r="O352" s="24">
        <f>INDEX(products!$A$1:$G$49,MATCH('orders '!$F352,products!$A$1:$A$49,0),MATCH('orders '!O$1,products!$A$1:$G$1,0))</f>
        <v>5.97</v>
      </c>
      <c r="P352" s="24">
        <f t="shared" si="17"/>
        <v>23.88</v>
      </c>
      <c r="Q352" s="8">
        <f>_xlfn.XLOOKUP($F352,products!$A$2:$A$49,products!$G$2:$G$49,,0)</f>
        <v>0.5373</v>
      </c>
      <c r="R352" s="6" t="str">
        <f>IF(_xlfn.XLOOKUP(E352,customers!A352:A1351,customers!I352:I1351,0)=0,"Not Available",(_xlfn.XLOOKUP(E352,customers!A352:A1351,customers!I352:I1351,0)))</f>
        <v>No</v>
      </c>
    </row>
    <row r="353" spans="1:18" x14ac:dyDescent="0.25">
      <c r="A353" s="9" t="s">
        <v>2470</v>
      </c>
      <c r="B353" s="25">
        <v>44066</v>
      </c>
      <c r="C353" s="9" t="str">
        <f t="shared" si="15"/>
        <v>Sunday</v>
      </c>
      <c r="D353" s="9" t="str">
        <f t="shared" si="16"/>
        <v>August</v>
      </c>
      <c r="E353" s="9" t="s">
        <v>2471</v>
      </c>
      <c r="F353" s="9" t="s">
        <v>6155</v>
      </c>
      <c r="G353" s="9">
        <v>2</v>
      </c>
      <c r="H353" s="9" t="str">
        <f>_xlfn.XLOOKUP(E353,customers!$A$2:$A$1001,customers!$B$2:$B$1001,,0)</f>
        <v>Ethel Ryles</v>
      </c>
      <c r="I353" s="9" t="str">
        <f>IF(_xlfn.XLOOKUP(E353,customers!$A$2:$A$1001,customers!$C$2:$C$1001,,0)=0,"Not Available",(_xlfn.XLOOKUP(E353,customers!$A$2:$A$1001,customers!$C$2:$C$1001,,0)))</f>
        <v>eryles9r@fastcompany.com</v>
      </c>
      <c r="J353" s="9" t="str">
        <f>_xlfn.XLOOKUP(E353,customers!$A$1:$A$1001,customers!$G$1:$G$1001,,0)</f>
        <v>United States</v>
      </c>
      <c r="K353" s="9" t="str">
        <f>_xlfn.XLOOKUP($E353,customers!$A$2:$A$1001,customers!$F$2:$F$1001,,0)</f>
        <v>Boise</v>
      </c>
      <c r="L353" s="9" t="s">
        <v>6199</v>
      </c>
      <c r="M353" s="9" t="s">
        <v>6197</v>
      </c>
      <c r="N353" s="10">
        <f>INDEX(products!$A$1:$G$49,MATCH('orders '!$F353,products!$A$1:$A$49,0),MATCH('orders '!N$1,products!$A$1:$G$1,0))</f>
        <v>1</v>
      </c>
      <c r="O353" s="26">
        <f>INDEX(products!$A$1:$G$49,MATCH('orders '!$F353,products!$A$1:$A$49,0),MATCH('orders '!O$1,products!$A$1:$G$1,0))</f>
        <v>11.25</v>
      </c>
      <c r="P353" s="26">
        <f t="shared" si="17"/>
        <v>22.5</v>
      </c>
      <c r="Q353" s="11">
        <f>_xlfn.XLOOKUP($F353,products!$A$2:$A$49,products!$G$2:$G$49,,0)</f>
        <v>1.0125</v>
      </c>
      <c r="R353" s="6" t="str">
        <f>IF(_xlfn.XLOOKUP(E353,customers!A353:A1352,customers!I353:I1352,0)=0,"Not Available",(_xlfn.XLOOKUP(E353,customers!A353:A1352,customers!I353:I1352,0)))</f>
        <v>No</v>
      </c>
    </row>
    <row r="354" spans="1:18" x14ac:dyDescent="0.25">
      <c r="A354" s="6" t="s">
        <v>2476</v>
      </c>
      <c r="B354" s="23">
        <v>43984</v>
      </c>
      <c r="C354" s="6" t="str">
        <f t="shared" si="15"/>
        <v>Tuesday</v>
      </c>
      <c r="D354" s="6" t="str">
        <f t="shared" si="16"/>
        <v>June</v>
      </c>
      <c r="E354" s="6" t="s">
        <v>2331</v>
      </c>
      <c r="F354" s="6" t="s">
        <v>6144</v>
      </c>
      <c r="G354" s="6">
        <v>5</v>
      </c>
      <c r="H354" s="6" t="str">
        <f>_xlfn.XLOOKUP(E354,customers!$A$2:$A$1001,customers!$B$2:$B$1001,,0)</f>
        <v>Flynn Antony</v>
      </c>
      <c r="I354" s="6" t="str">
        <f>IF(_xlfn.XLOOKUP(E354,customers!$A$2:$A$1001,customers!$C$2:$C$1001,,0)=0,"Not Available",(_xlfn.XLOOKUP(E354,customers!$A$2:$A$1001,customers!$C$2:$C$1001,,0)))</f>
        <v>Not Available</v>
      </c>
      <c r="J354" s="6" t="str">
        <f>_xlfn.XLOOKUP(E354,customers!$A$1:$A$1001,customers!$G$1:$G$1001,,0)</f>
        <v>United States</v>
      </c>
      <c r="K354" s="6" t="str">
        <f>_xlfn.XLOOKUP($E354,customers!$A$2:$A$1001,customers!$F$2:$F$1001,,0)</f>
        <v>Birmingham</v>
      </c>
      <c r="L354" s="6" t="s">
        <v>6198</v>
      </c>
      <c r="M354" s="6" t="s">
        <v>6202</v>
      </c>
      <c r="N354" s="7">
        <f>INDEX(products!$A$1:$G$49,MATCH('orders '!$F354,products!$A$1:$A$49,0),MATCH('orders '!N$1,products!$A$1:$G$1,0))</f>
        <v>0.5</v>
      </c>
      <c r="O354" s="24">
        <f>INDEX(products!$A$1:$G$49,MATCH('orders '!$F354,products!$A$1:$A$49,0),MATCH('orders '!O$1,products!$A$1:$G$1,0))</f>
        <v>7.29</v>
      </c>
      <c r="P354" s="24">
        <f t="shared" si="17"/>
        <v>36.450000000000003</v>
      </c>
      <c r="Q354" s="8">
        <f>_xlfn.XLOOKUP($F354,products!$A$2:$A$49,products!$G$2:$G$49,,0)</f>
        <v>0.80190000000000006</v>
      </c>
      <c r="R354" s="6" t="str">
        <f>IF(_xlfn.XLOOKUP(E354,customers!A354:A1353,customers!I354:I1353,0)=0,"Not Available",(_xlfn.XLOOKUP(E354,customers!A354:A1353,customers!I354:I1353,0)))</f>
        <v>Not Available</v>
      </c>
    </row>
    <row r="355" spans="1:18" x14ac:dyDescent="0.25">
      <c r="A355" s="9" t="s">
        <v>2482</v>
      </c>
      <c r="B355" s="25">
        <v>43860</v>
      </c>
      <c r="C355" s="9" t="str">
        <f t="shared" si="15"/>
        <v>Thursday</v>
      </c>
      <c r="D355" s="9" t="str">
        <f t="shared" si="16"/>
        <v>January</v>
      </c>
      <c r="E355" s="9" t="s">
        <v>2483</v>
      </c>
      <c r="F355" s="9" t="s">
        <v>6157</v>
      </c>
      <c r="G355" s="9">
        <v>4</v>
      </c>
      <c r="H355" s="9" t="str">
        <f>_xlfn.XLOOKUP(E355,customers!$A$2:$A$1001,customers!$B$2:$B$1001,,0)</f>
        <v>Maitilde Boxill</v>
      </c>
      <c r="I355" s="9" t="str">
        <f>IF(_xlfn.XLOOKUP(E355,customers!$A$2:$A$1001,customers!$C$2:$C$1001,,0)=0,"Not Available",(_xlfn.XLOOKUP(E355,customers!$A$2:$A$1001,customers!$C$2:$C$1001,,0)))</f>
        <v>Not Available</v>
      </c>
      <c r="J355" s="9" t="str">
        <f>_xlfn.XLOOKUP(E355,customers!$A$1:$A$1001,customers!$G$1:$G$1001,,0)</f>
        <v>United States</v>
      </c>
      <c r="K355" s="9" t="str">
        <f>_xlfn.XLOOKUP($E355,customers!$A$2:$A$1001,customers!$F$2:$F$1001,,0)</f>
        <v>Montgomery</v>
      </c>
      <c r="L355" s="9" t="s">
        <v>6199</v>
      </c>
      <c r="M355" s="9" t="s">
        <v>6197</v>
      </c>
      <c r="N355" s="10">
        <f>INDEX(products!$A$1:$G$49,MATCH('orders '!$F355,products!$A$1:$A$49,0),MATCH('orders '!N$1,products!$A$1:$G$1,0))</f>
        <v>0.5</v>
      </c>
      <c r="O355" s="26">
        <f>INDEX(products!$A$1:$G$49,MATCH('orders '!$F355,products!$A$1:$A$49,0),MATCH('orders '!O$1,products!$A$1:$G$1,0))</f>
        <v>6.75</v>
      </c>
      <c r="P355" s="26">
        <f t="shared" si="17"/>
        <v>27</v>
      </c>
      <c r="Q355" s="11">
        <f>_xlfn.XLOOKUP($F355,products!$A$2:$A$49,products!$G$2:$G$49,,0)</f>
        <v>0.60749999999999993</v>
      </c>
      <c r="R355" s="6" t="str">
        <f>IF(_xlfn.XLOOKUP(E355,customers!A355:A1354,customers!I355:I1354,0)=0,"Not Available",(_xlfn.XLOOKUP(E355,customers!A355:A1354,customers!I355:I1354,0)))</f>
        <v>Yes</v>
      </c>
    </row>
    <row r="356" spans="1:18" x14ac:dyDescent="0.25">
      <c r="A356" s="6" t="s">
        <v>2487</v>
      </c>
      <c r="B356" s="23">
        <v>43876</v>
      </c>
      <c r="C356" s="6" t="str">
        <f t="shared" si="15"/>
        <v>Saturday</v>
      </c>
      <c r="D356" s="6" t="str">
        <f t="shared" si="16"/>
        <v>February</v>
      </c>
      <c r="E356" s="6" t="s">
        <v>2488</v>
      </c>
      <c r="F356" s="6" t="s">
        <v>6175</v>
      </c>
      <c r="G356" s="6">
        <v>6</v>
      </c>
      <c r="H356" s="6" t="str">
        <f>_xlfn.XLOOKUP(E356,customers!$A$2:$A$1001,customers!$B$2:$B$1001,,0)</f>
        <v>Jodee Caldicott</v>
      </c>
      <c r="I356" s="6" t="str">
        <f>IF(_xlfn.XLOOKUP(E356,customers!$A$2:$A$1001,customers!$C$2:$C$1001,,0)=0,"Not Available",(_xlfn.XLOOKUP(E356,customers!$A$2:$A$1001,customers!$C$2:$C$1001,,0)))</f>
        <v>jcaldicott9u@usda.gov</v>
      </c>
      <c r="J356" s="6" t="str">
        <f>_xlfn.XLOOKUP(E356,customers!$A$1:$A$1001,customers!$G$1:$G$1001,,0)</f>
        <v>United States</v>
      </c>
      <c r="K356" s="6" t="str">
        <f>_xlfn.XLOOKUP($E356,customers!$A$2:$A$1001,customers!$F$2:$F$1001,,0)</f>
        <v>Fort Pierce</v>
      </c>
      <c r="L356" s="6" t="s">
        <v>6199</v>
      </c>
      <c r="M356" s="6" t="s">
        <v>6197</v>
      </c>
      <c r="N356" s="7">
        <f>INDEX(products!$A$1:$G$49,MATCH('orders '!$F356,products!$A$1:$A$49,0),MATCH('orders '!N$1,products!$A$1:$G$1,0))</f>
        <v>2.5</v>
      </c>
      <c r="O356" s="24">
        <f>INDEX(products!$A$1:$G$49,MATCH('orders '!$F356,products!$A$1:$A$49,0),MATCH('orders '!O$1,products!$A$1:$G$1,0))</f>
        <v>25.874999999999996</v>
      </c>
      <c r="P356" s="24">
        <f t="shared" si="17"/>
        <v>155.24999999999997</v>
      </c>
      <c r="Q356" s="8">
        <f>_xlfn.XLOOKUP($F356,products!$A$2:$A$49,products!$G$2:$G$49,,0)</f>
        <v>2.3287499999999994</v>
      </c>
      <c r="R356" s="6" t="str">
        <f>IF(_xlfn.XLOOKUP(E356,customers!A356:A1355,customers!I356:I1355,0)=0,"Not Available",(_xlfn.XLOOKUP(E356,customers!A356:A1355,customers!I356:I1355,0)))</f>
        <v>No</v>
      </c>
    </row>
    <row r="357" spans="1:18" x14ac:dyDescent="0.25">
      <c r="A357" s="9" t="s">
        <v>2492</v>
      </c>
      <c r="B357" s="25">
        <v>44358</v>
      </c>
      <c r="C357" s="9" t="str">
        <f t="shared" si="15"/>
        <v>Friday</v>
      </c>
      <c r="D357" s="9" t="str">
        <f t="shared" si="16"/>
        <v>June</v>
      </c>
      <c r="E357" s="9" t="s">
        <v>2493</v>
      </c>
      <c r="F357" s="9" t="s">
        <v>6168</v>
      </c>
      <c r="G357" s="9">
        <v>5</v>
      </c>
      <c r="H357" s="9" t="str">
        <f>_xlfn.XLOOKUP(E357,customers!$A$2:$A$1001,customers!$B$2:$B$1001,,0)</f>
        <v>Marianna Vedmore</v>
      </c>
      <c r="I357" s="9" t="str">
        <f>IF(_xlfn.XLOOKUP(E357,customers!$A$2:$A$1001,customers!$C$2:$C$1001,,0)=0,"Not Available",(_xlfn.XLOOKUP(E357,customers!$A$2:$A$1001,customers!$C$2:$C$1001,,0)))</f>
        <v>mvedmore9v@a8.net</v>
      </c>
      <c r="J357" s="9" t="str">
        <f>_xlfn.XLOOKUP(E357,customers!$A$1:$A$1001,customers!$G$1:$G$1001,,0)</f>
        <v>United States</v>
      </c>
      <c r="K357" s="9" t="str">
        <f>_xlfn.XLOOKUP($E357,customers!$A$2:$A$1001,customers!$F$2:$F$1001,,0)</f>
        <v>Greensboro</v>
      </c>
      <c r="L357" s="9" t="s">
        <v>6199</v>
      </c>
      <c r="M357" s="9" t="s">
        <v>6202</v>
      </c>
      <c r="N357" s="10">
        <f>INDEX(products!$A$1:$G$49,MATCH('orders '!$F357,products!$A$1:$A$49,0),MATCH('orders '!N$1,products!$A$1:$G$1,0))</f>
        <v>2.5</v>
      </c>
      <c r="O357" s="26">
        <f>INDEX(products!$A$1:$G$49,MATCH('orders '!$F357,products!$A$1:$A$49,0),MATCH('orders '!O$1,products!$A$1:$G$1,0))</f>
        <v>22.884999999999998</v>
      </c>
      <c r="P357" s="26">
        <f t="shared" si="17"/>
        <v>114.42499999999998</v>
      </c>
      <c r="Q357" s="11">
        <f>_xlfn.XLOOKUP($F357,products!$A$2:$A$49,products!$G$2:$G$49,,0)</f>
        <v>2.0596499999999995</v>
      </c>
      <c r="R357" s="6" t="str">
        <f>IF(_xlfn.XLOOKUP(E357,customers!A357:A1356,customers!I357:I1356,0)=0,"Not Available",(_xlfn.XLOOKUP(E357,customers!A357:A1356,customers!I357:I1356,0)))</f>
        <v>Yes</v>
      </c>
    </row>
    <row r="358" spans="1:18" x14ac:dyDescent="0.25">
      <c r="A358" s="6" t="s">
        <v>2498</v>
      </c>
      <c r="B358" s="23">
        <v>44631</v>
      </c>
      <c r="C358" s="6" t="str">
        <f t="shared" si="15"/>
        <v>Friday</v>
      </c>
      <c r="D358" s="6" t="str">
        <f t="shared" si="16"/>
        <v>March</v>
      </c>
      <c r="E358" s="6" t="s">
        <v>2499</v>
      </c>
      <c r="F358" s="6" t="s">
        <v>6143</v>
      </c>
      <c r="G358" s="6">
        <v>4</v>
      </c>
      <c r="H358" s="6" t="str">
        <f>_xlfn.XLOOKUP(E358,customers!$A$2:$A$1001,customers!$B$2:$B$1001,,0)</f>
        <v>Willey Romao</v>
      </c>
      <c r="I358" s="6" t="str">
        <f>IF(_xlfn.XLOOKUP(E358,customers!$A$2:$A$1001,customers!$C$2:$C$1001,,0)=0,"Not Available",(_xlfn.XLOOKUP(E358,customers!$A$2:$A$1001,customers!$C$2:$C$1001,,0)))</f>
        <v>wromao9w@chronoengine.com</v>
      </c>
      <c r="J358" s="6" t="str">
        <f>_xlfn.XLOOKUP(E358,customers!$A$1:$A$1001,customers!$G$1:$G$1001,,0)</f>
        <v>United States</v>
      </c>
      <c r="K358" s="6" t="str">
        <f>_xlfn.XLOOKUP($E358,customers!$A$2:$A$1001,customers!$F$2:$F$1001,,0)</f>
        <v>Sacramento</v>
      </c>
      <c r="L358" s="6" t="s">
        <v>6201</v>
      </c>
      <c r="M358" s="6" t="s">
        <v>6202</v>
      </c>
      <c r="N358" s="7">
        <f>INDEX(products!$A$1:$G$49,MATCH('orders '!$F358,products!$A$1:$A$49,0),MATCH('orders '!N$1,products!$A$1:$G$1,0))</f>
        <v>1</v>
      </c>
      <c r="O358" s="24">
        <f>INDEX(products!$A$1:$G$49,MATCH('orders '!$F358,products!$A$1:$A$49,0),MATCH('orders '!O$1,products!$A$1:$G$1,0))</f>
        <v>12.95</v>
      </c>
      <c r="P358" s="24">
        <f t="shared" si="17"/>
        <v>51.8</v>
      </c>
      <c r="Q358" s="8">
        <f>_xlfn.XLOOKUP($F358,products!$A$2:$A$49,products!$G$2:$G$49,,0)</f>
        <v>1.6835</v>
      </c>
      <c r="R358" s="6" t="str">
        <f>IF(_xlfn.XLOOKUP(E358,customers!A358:A1357,customers!I358:I1357,0)=0,"Not Available",(_xlfn.XLOOKUP(E358,customers!A358:A1357,customers!I358:I1357,0)))</f>
        <v>Yes</v>
      </c>
    </row>
    <row r="359" spans="1:18" x14ac:dyDescent="0.25">
      <c r="A359" s="9" t="s">
        <v>2504</v>
      </c>
      <c r="B359" s="25">
        <v>44448</v>
      </c>
      <c r="C359" s="9" t="str">
        <f t="shared" si="15"/>
        <v>Thursday</v>
      </c>
      <c r="D359" s="9" t="str">
        <f t="shared" si="16"/>
        <v>September</v>
      </c>
      <c r="E359" s="9" t="s">
        <v>2505</v>
      </c>
      <c r="F359" s="9" t="s">
        <v>6175</v>
      </c>
      <c r="G359" s="9">
        <v>6</v>
      </c>
      <c r="H359" s="9" t="str">
        <f>_xlfn.XLOOKUP(E359,customers!$A$2:$A$1001,customers!$B$2:$B$1001,,0)</f>
        <v>Enriqueta Ixor</v>
      </c>
      <c r="I359" s="9" t="str">
        <f>IF(_xlfn.XLOOKUP(E359,customers!$A$2:$A$1001,customers!$C$2:$C$1001,,0)=0,"Not Available",(_xlfn.XLOOKUP(E359,customers!$A$2:$A$1001,customers!$C$2:$C$1001,,0)))</f>
        <v>Not Available</v>
      </c>
      <c r="J359" s="9" t="str">
        <f>_xlfn.XLOOKUP(E359,customers!$A$1:$A$1001,customers!$G$1:$G$1001,,0)</f>
        <v>United States</v>
      </c>
      <c r="K359" s="9" t="str">
        <f>_xlfn.XLOOKUP($E359,customers!$A$2:$A$1001,customers!$F$2:$F$1001,,0)</f>
        <v>Round Rock</v>
      </c>
      <c r="L359" s="9" t="s">
        <v>6199</v>
      </c>
      <c r="M359" s="9" t="s">
        <v>6197</v>
      </c>
      <c r="N359" s="10">
        <f>INDEX(products!$A$1:$G$49,MATCH('orders '!$F359,products!$A$1:$A$49,0),MATCH('orders '!N$1,products!$A$1:$G$1,0))</f>
        <v>2.5</v>
      </c>
      <c r="O359" s="26">
        <f>INDEX(products!$A$1:$G$49,MATCH('orders '!$F359,products!$A$1:$A$49,0),MATCH('orders '!O$1,products!$A$1:$G$1,0))</f>
        <v>25.874999999999996</v>
      </c>
      <c r="P359" s="26">
        <f t="shared" si="17"/>
        <v>155.24999999999997</v>
      </c>
      <c r="Q359" s="11">
        <f>_xlfn.XLOOKUP($F359,products!$A$2:$A$49,products!$G$2:$G$49,,0)</f>
        <v>2.3287499999999994</v>
      </c>
      <c r="R359" s="6" t="str">
        <f>IF(_xlfn.XLOOKUP(E359,customers!A359:A1358,customers!I359:I1358,0)=0,"Not Available",(_xlfn.XLOOKUP(E359,customers!A359:A1358,customers!I359:I1358,0)))</f>
        <v>No</v>
      </c>
    </row>
    <row r="360" spans="1:18" x14ac:dyDescent="0.25">
      <c r="A360" s="6" t="s">
        <v>2509</v>
      </c>
      <c r="B360" s="23">
        <v>43599</v>
      </c>
      <c r="C360" s="6" t="str">
        <f t="shared" si="15"/>
        <v>Tuesday</v>
      </c>
      <c r="D360" s="6" t="str">
        <f t="shared" si="16"/>
        <v>May</v>
      </c>
      <c r="E360" s="6" t="s">
        <v>2510</v>
      </c>
      <c r="F360" s="6" t="s">
        <v>6182</v>
      </c>
      <c r="G360" s="6">
        <v>1</v>
      </c>
      <c r="H360" s="6" t="str">
        <f>_xlfn.XLOOKUP(E360,customers!$A$2:$A$1001,customers!$B$2:$B$1001,,0)</f>
        <v>Tomasina Cotmore</v>
      </c>
      <c r="I360" s="6" t="str">
        <f>IF(_xlfn.XLOOKUP(E360,customers!$A$2:$A$1001,customers!$C$2:$C$1001,,0)=0,"Not Available",(_xlfn.XLOOKUP(E360,customers!$A$2:$A$1001,customers!$C$2:$C$1001,,0)))</f>
        <v>tcotmore9y@amazonaws.com</v>
      </c>
      <c r="J360" s="6" t="str">
        <f>_xlfn.XLOOKUP(E360,customers!$A$1:$A$1001,customers!$G$1:$G$1001,,0)</f>
        <v>United States</v>
      </c>
      <c r="K360" s="6" t="str">
        <f>_xlfn.XLOOKUP($E360,customers!$A$2:$A$1001,customers!$F$2:$F$1001,,0)</f>
        <v>Reston</v>
      </c>
      <c r="L360" s="6" t="s">
        <v>6199</v>
      </c>
      <c r="M360" s="6" t="s">
        <v>6200</v>
      </c>
      <c r="N360" s="7">
        <f>INDEX(products!$A$1:$G$49,MATCH('orders '!$F360,products!$A$1:$A$49,0),MATCH('orders '!N$1,products!$A$1:$G$1,0))</f>
        <v>2.5</v>
      </c>
      <c r="O360" s="24">
        <f>INDEX(products!$A$1:$G$49,MATCH('orders '!$F360,products!$A$1:$A$49,0),MATCH('orders '!O$1,products!$A$1:$G$1,0))</f>
        <v>29.784999999999997</v>
      </c>
      <c r="P360" s="24">
        <f t="shared" si="17"/>
        <v>29.784999999999997</v>
      </c>
      <c r="Q360" s="8">
        <f>_xlfn.XLOOKUP($F360,products!$A$2:$A$49,products!$G$2:$G$49,,0)</f>
        <v>2.6806499999999995</v>
      </c>
      <c r="R360" s="6" t="str">
        <f>IF(_xlfn.XLOOKUP(E360,customers!A360:A1359,customers!I360:I1359,0)=0,"Not Available",(_xlfn.XLOOKUP(E360,customers!A360:A1359,customers!I360:I1359,0)))</f>
        <v>No</v>
      </c>
    </row>
    <row r="361" spans="1:18" x14ac:dyDescent="0.25">
      <c r="A361" s="9" t="s">
        <v>2515</v>
      </c>
      <c r="B361" s="25">
        <v>43563</v>
      </c>
      <c r="C361" s="9" t="str">
        <f t="shared" si="15"/>
        <v>Monday</v>
      </c>
      <c r="D361" s="9" t="str">
        <f t="shared" si="16"/>
        <v>April</v>
      </c>
      <c r="E361" s="9" t="s">
        <v>2516</v>
      </c>
      <c r="F361" s="9" t="s">
        <v>6178</v>
      </c>
      <c r="G361" s="9">
        <v>6</v>
      </c>
      <c r="H361" s="9" t="str">
        <f>_xlfn.XLOOKUP(E361,customers!$A$2:$A$1001,customers!$B$2:$B$1001,,0)</f>
        <v>Yuma Skipsey</v>
      </c>
      <c r="I361" s="9" t="str">
        <f>IF(_xlfn.XLOOKUP(E361,customers!$A$2:$A$1001,customers!$C$2:$C$1001,,0)=0,"Not Available",(_xlfn.XLOOKUP(E361,customers!$A$2:$A$1001,customers!$C$2:$C$1001,,0)))</f>
        <v>yskipsey9z@spotify.com</v>
      </c>
      <c r="J361" s="9" t="str">
        <f>_xlfn.XLOOKUP(E361,customers!$A$1:$A$1001,customers!$G$1:$G$1001,,0)</f>
        <v>United Kingdom</v>
      </c>
      <c r="K361" s="9" t="str">
        <f>_xlfn.XLOOKUP($E361,customers!$A$2:$A$1001,customers!$F$2:$F$1001,,0)</f>
        <v>Charlton</v>
      </c>
      <c r="L361" s="9" t="s">
        <v>6196</v>
      </c>
      <c r="M361" s="9" t="s">
        <v>6200</v>
      </c>
      <c r="N361" s="10">
        <f>INDEX(products!$A$1:$G$49,MATCH('orders '!$F361,products!$A$1:$A$49,0),MATCH('orders '!N$1,products!$A$1:$G$1,0))</f>
        <v>0.2</v>
      </c>
      <c r="O361" s="26">
        <f>INDEX(products!$A$1:$G$49,MATCH('orders '!$F361,products!$A$1:$A$49,0),MATCH('orders '!O$1,products!$A$1:$G$1,0))</f>
        <v>3.5849999999999995</v>
      </c>
      <c r="P361" s="26">
        <f t="shared" si="17"/>
        <v>21.509999999999998</v>
      </c>
      <c r="Q361" s="11">
        <f>_xlfn.XLOOKUP($F361,products!$A$2:$A$49,products!$G$2:$G$49,,0)</f>
        <v>0.21509999999999996</v>
      </c>
      <c r="R361" s="6" t="str">
        <f>IF(_xlfn.XLOOKUP(E361,customers!A361:A1360,customers!I361:I1360,0)=0,"Not Available",(_xlfn.XLOOKUP(E361,customers!A361:A1360,customers!I361:I1360,0)))</f>
        <v>No</v>
      </c>
    </row>
    <row r="362" spans="1:18" x14ac:dyDescent="0.25">
      <c r="A362" s="6" t="s">
        <v>2521</v>
      </c>
      <c r="B362" s="23">
        <v>44058</v>
      </c>
      <c r="C362" s="6" t="str">
        <f t="shared" si="15"/>
        <v>Saturday</v>
      </c>
      <c r="D362" s="6" t="str">
        <f t="shared" si="16"/>
        <v>August</v>
      </c>
      <c r="E362" s="6" t="s">
        <v>2522</v>
      </c>
      <c r="F362" s="6" t="s">
        <v>6149</v>
      </c>
      <c r="G362" s="6">
        <v>2</v>
      </c>
      <c r="H362" s="6" t="str">
        <f>_xlfn.XLOOKUP(E362,customers!$A$2:$A$1001,customers!$B$2:$B$1001,,0)</f>
        <v>Nicko Corps</v>
      </c>
      <c r="I362" s="6" t="str">
        <f>IF(_xlfn.XLOOKUP(E362,customers!$A$2:$A$1001,customers!$C$2:$C$1001,,0)=0,"Not Available",(_xlfn.XLOOKUP(E362,customers!$A$2:$A$1001,customers!$C$2:$C$1001,,0)))</f>
        <v>ncorpsa0@gmpg.org</v>
      </c>
      <c r="J362" s="6" t="str">
        <f>_xlfn.XLOOKUP(E362,customers!$A$1:$A$1001,customers!$G$1:$G$1001,,0)</f>
        <v>United States</v>
      </c>
      <c r="K362" s="6" t="str">
        <f>_xlfn.XLOOKUP($E362,customers!$A$2:$A$1001,customers!$F$2:$F$1001,,0)</f>
        <v>Columbia</v>
      </c>
      <c r="L362" s="6" t="s">
        <v>6196</v>
      </c>
      <c r="M362" s="6" t="s">
        <v>6202</v>
      </c>
      <c r="N362" s="7">
        <f>INDEX(products!$A$1:$G$49,MATCH('orders '!$F362,products!$A$1:$A$49,0),MATCH('orders '!N$1,products!$A$1:$G$1,0))</f>
        <v>2.5</v>
      </c>
      <c r="O362" s="24">
        <f>INDEX(products!$A$1:$G$49,MATCH('orders '!$F362,products!$A$1:$A$49,0),MATCH('orders '!O$1,products!$A$1:$G$1,0))</f>
        <v>20.584999999999997</v>
      </c>
      <c r="P362" s="24">
        <f t="shared" si="17"/>
        <v>41.169999999999995</v>
      </c>
      <c r="Q362" s="8">
        <f>_xlfn.XLOOKUP($F362,products!$A$2:$A$49,products!$G$2:$G$49,,0)</f>
        <v>1.2350999999999999</v>
      </c>
      <c r="R362" s="6" t="str">
        <f>IF(_xlfn.XLOOKUP(E362,customers!A362:A1361,customers!I362:I1361,0)=0,"Not Available",(_xlfn.XLOOKUP(E362,customers!A362:A1361,customers!I362:I1361,0)))</f>
        <v>No</v>
      </c>
    </row>
    <row r="363" spans="1:18" x14ac:dyDescent="0.25">
      <c r="A363" s="9" t="s">
        <v>2521</v>
      </c>
      <c r="B363" s="25">
        <v>44058</v>
      </c>
      <c r="C363" s="9" t="str">
        <f t="shared" si="15"/>
        <v>Saturday</v>
      </c>
      <c r="D363" s="9" t="str">
        <f t="shared" si="16"/>
        <v>August</v>
      </c>
      <c r="E363" s="9" t="s">
        <v>2522</v>
      </c>
      <c r="F363" s="9" t="s">
        <v>6146</v>
      </c>
      <c r="G363" s="9">
        <v>1</v>
      </c>
      <c r="H363" s="9" t="str">
        <f>_xlfn.XLOOKUP(E363,customers!$A$2:$A$1001,customers!$B$2:$B$1001,,0)</f>
        <v>Nicko Corps</v>
      </c>
      <c r="I363" s="9" t="str">
        <f>IF(_xlfn.XLOOKUP(E363,customers!$A$2:$A$1001,customers!$C$2:$C$1001,,0)=0,"Not Available",(_xlfn.XLOOKUP(E363,customers!$A$2:$A$1001,customers!$C$2:$C$1001,,0)))</f>
        <v>ncorpsa0@gmpg.org</v>
      </c>
      <c r="J363" s="9" t="str">
        <f>_xlfn.XLOOKUP(E363,customers!$A$1:$A$1001,customers!$G$1:$G$1001,,0)</f>
        <v>United States</v>
      </c>
      <c r="K363" s="9" t="str">
        <f>_xlfn.XLOOKUP($E363,customers!$A$2:$A$1001,customers!$F$2:$F$1001,,0)</f>
        <v>Columbia</v>
      </c>
      <c r="L363" s="9" t="s">
        <v>6196</v>
      </c>
      <c r="M363" s="9" t="s">
        <v>6197</v>
      </c>
      <c r="N363" s="10">
        <f>INDEX(products!$A$1:$G$49,MATCH('orders '!$F363,products!$A$1:$A$49,0),MATCH('orders '!N$1,products!$A$1:$G$1,0))</f>
        <v>0.5</v>
      </c>
      <c r="O363" s="26">
        <f>INDEX(products!$A$1:$G$49,MATCH('orders '!$F363,products!$A$1:$A$49,0),MATCH('orders '!O$1,products!$A$1:$G$1,0))</f>
        <v>5.97</v>
      </c>
      <c r="P363" s="26">
        <f t="shared" si="17"/>
        <v>5.97</v>
      </c>
      <c r="Q363" s="11">
        <f>_xlfn.XLOOKUP($F363,products!$A$2:$A$49,products!$G$2:$G$49,,0)</f>
        <v>0.35819999999999996</v>
      </c>
      <c r="R363" s="6" t="str">
        <f>IF(_xlfn.XLOOKUP(E363,customers!A363:A1362,customers!I363:I1362,0)=0,"Not Available",(_xlfn.XLOOKUP(E363,customers!A363:A1362,customers!I363:I1362,0)))</f>
        <v>Not Available</v>
      </c>
    </row>
    <row r="364" spans="1:18" x14ac:dyDescent="0.25">
      <c r="A364" s="6" t="s">
        <v>2532</v>
      </c>
      <c r="B364" s="23">
        <v>44686</v>
      </c>
      <c r="C364" s="6" t="str">
        <f t="shared" si="15"/>
        <v>Thursday</v>
      </c>
      <c r="D364" s="6" t="str">
        <f t="shared" si="16"/>
        <v>May</v>
      </c>
      <c r="E364" s="6" t="s">
        <v>2533</v>
      </c>
      <c r="F364" s="6" t="s">
        <v>6171</v>
      </c>
      <c r="G364" s="6">
        <v>5</v>
      </c>
      <c r="H364" s="6" t="str">
        <f>_xlfn.XLOOKUP(E364,customers!$A$2:$A$1001,customers!$B$2:$B$1001,,0)</f>
        <v>Feliks Babber</v>
      </c>
      <c r="I364" s="6" t="str">
        <f>IF(_xlfn.XLOOKUP(E364,customers!$A$2:$A$1001,customers!$C$2:$C$1001,,0)=0,"Not Available",(_xlfn.XLOOKUP(E364,customers!$A$2:$A$1001,customers!$C$2:$C$1001,,0)))</f>
        <v>fbabbera2@stanford.edu</v>
      </c>
      <c r="J364" s="6" t="str">
        <f>_xlfn.XLOOKUP(E364,customers!$A$1:$A$1001,customers!$G$1:$G$1001,,0)</f>
        <v>United States</v>
      </c>
      <c r="K364" s="6" t="str">
        <f>_xlfn.XLOOKUP($E364,customers!$A$2:$A$1001,customers!$F$2:$F$1001,,0)</f>
        <v>Phoenix</v>
      </c>
      <c r="L364" s="6" t="s">
        <v>6198</v>
      </c>
      <c r="M364" s="6" t="s">
        <v>6200</v>
      </c>
      <c r="N364" s="7">
        <f>INDEX(products!$A$1:$G$49,MATCH('orders '!$F364,products!$A$1:$A$49,0),MATCH('orders '!N$1,products!$A$1:$G$1,0))</f>
        <v>1</v>
      </c>
      <c r="O364" s="24">
        <f>INDEX(products!$A$1:$G$49,MATCH('orders '!$F364,products!$A$1:$A$49,0),MATCH('orders '!O$1,products!$A$1:$G$1,0))</f>
        <v>14.85</v>
      </c>
      <c r="P364" s="24">
        <f t="shared" si="17"/>
        <v>74.25</v>
      </c>
      <c r="Q364" s="8">
        <f>_xlfn.XLOOKUP($F364,products!$A$2:$A$49,products!$G$2:$G$49,,0)</f>
        <v>1.6335</v>
      </c>
      <c r="R364" s="6" t="str">
        <f>IF(_xlfn.XLOOKUP(E364,customers!A364:A1363,customers!I364:I1363,0)=0,"Not Available",(_xlfn.XLOOKUP(E364,customers!A364:A1363,customers!I364:I1363,0)))</f>
        <v>Yes</v>
      </c>
    </row>
    <row r="365" spans="1:18" x14ac:dyDescent="0.25">
      <c r="A365" s="9" t="s">
        <v>2538</v>
      </c>
      <c r="B365" s="25">
        <v>44282</v>
      </c>
      <c r="C365" s="9" t="str">
        <f t="shared" si="15"/>
        <v>Saturday</v>
      </c>
      <c r="D365" s="9" t="str">
        <f t="shared" si="16"/>
        <v>March</v>
      </c>
      <c r="E365" s="9" t="s">
        <v>2539</v>
      </c>
      <c r="F365" s="9" t="s">
        <v>6162</v>
      </c>
      <c r="G365" s="9">
        <v>6</v>
      </c>
      <c r="H365" s="9" t="str">
        <f>_xlfn.XLOOKUP(E365,customers!$A$2:$A$1001,customers!$B$2:$B$1001,,0)</f>
        <v>Kaja Loxton</v>
      </c>
      <c r="I365" s="9" t="str">
        <f>IF(_xlfn.XLOOKUP(E365,customers!$A$2:$A$1001,customers!$C$2:$C$1001,,0)=0,"Not Available",(_xlfn.XLOOKUP(E365,customers!$A$2:$A$1001,customers!$C$2:$C$1001,,0)))</f>
        <v>kloxtona3@opensource.org</v>
      </c>
      <c r="J365" s="9" t="str">
        <f>_xlfn.XLOOKUP(E365,customers!$A$1:$A$1001,customers!$G$1:$G$1001,,0)</f>
        <v>United States</v>
      </c>
      <c r="K365" s="9" t="str">
        <f>_xlfn.XLOOKUP($E365,customers!$A$2:$A$1001,customers!$F$2:$F$1001,,0)</f>
        <v>Miami</v>
      </c>
      <c r="L365" s="9" t="s">
        <v>6201</v>
      </c>
      <c r="M365" s="9" t="s">
        <v>6197</v>
      </c>
      <c r="N365" s="10">
        <f>INDEX(products!$A$1:$G$49,MATCH('orders '!$F365,products!$A$1:$A$49,0),MATCH('orders '!N$1,products!$A$1:$G$1,0))</f>
        <v>1</v>
      </c>
      <c r="O365" s="26">
        <f>INDEX(products!$A$1:$G$49,MATCH('orders '!$F365,products!$A$1:$A$49,0),MATCH('orders '!O$1,products!$A$1:$G$1,0))</f>
        <v>14.55</v>
      </c>
      <c r="P365" s="26">
        <f t="shared" si="17"/>
        <v>87.300000000000011</v>
      </c>
      <c r="Q365" s="11">
        <f>_xlfn.XLOOKUP($F365,products!$A$2:$A$49,products!$G$2:$G$49,,0)</f>
        <v>1.8915000000000002</v>
      </c>
      <c r="R365" s="6" t="str">
        <f>IF(_xlfn.XLOOKUP(E365,customers!A365:A1364,customers!I365:I1364,0)=0,"Not Available",(_xlfn.XLOOKUP(E365,customers!A365:A1364,customers!I365:I1364,0)))</f>
        <v>No</v>
      </c>
    </row>
    <row r="366" spans="1:18" x14ac:dyDescent="0.25">
      <c r="A366" s="6" t="s">
        <v>2543</v>
      </c>
      <c r="B366" s="23">
        <v>43582</v>
      </c>
      <c r="C366" s="6" t="str">
        <f t="shared" si="15"/>
        <v>Saturday</v>
      </c>
      <c r="D366" s="6" t="str">
        <f t="shared" si="16"/>
        <v>April</v>
      </c>
      <c r="E366" s="6" t="s">
        <v>2544</v>
      </c>
      <c r="F366" s="6" t="s">
        <v>6183</v>
      </c>
      <c r="G366" s="6">
        <v>6</v>
      </c>
      <c r="H366" s="6" t="str">
        <f>_xlfn.XLOOKUP(E366,customers!$A$2:$A$1001,customers!$B$2:$B$1001,,0)</f>
        <v>Parker Tofful</v>
      </c>
      <c r="I366" s="6" t="str">
        <f>IF(_xlfn.XLOOKUP(E366,customers!$A$2:$A$1001,customers!$C$2:$C$1001,,0)=0,"Not Available",(_xlfn.XLOOKUP(E366,customers!$A$2:$A$1001,customers!$C$2:$C$1001,,0)))</f>
        <v>ptoffula4@posterous.com</v>
      </c>
      <c r="J366" s="6" t="str">
        <f>_xlfn.XLOOKUP(E366,customers!$A$1:$A$1001,customers!$G$1:$G$1001,,0)</f>
        <v>United States</v>
      </c>
      <c r="K366" s="6" t="str">
        <f>_xlfn.XLOOKUP($E366,customers!$A$2:$A$1001,customers!$F$2:$F$1001,,0)</f>
        <v>Fresno</v>
      </c>
      <c r="L366" s="6" t="s">
        <v>6198</v>
      </c>
      <c r="M366" s="6" t="s">
        <v>6202</v>
      </c>
      <c r="N366" s="7">
        <f>INDEX(products!$A$1:$G$49,MATCH('orders '!$F366,products!$A$1:$A$49,0),MATCH('orders '!N$1,products!$A$1:$G$1,0))</f>
        <v>1</v>
      </c>
      <c r="O366" s="24">
        <f>INDEX(products!$A$1:$G$49,MATCH('orders '!$F366,products!$A$1:$A$49,0),MATCH('orders '!O$1,products!$A$1:$G$1,0))</f>
        <v>12.15</v>
      </c>
      <c r="P366" s="24">
        <f t="shared" si="17"/>
        <v>72.900000000000006</v>
      </c>
      <c r="Q366" s="8">
        <f>_xlfn.XLOOKUP($F366,products!$A$2:$A$49,products!$G$2:$G$49,,0)</f>
        <v>1.3365</v>
      </c>
      <c r="R366" s="6" t="str">
        <f>IF(_xlfn.XLOOKUP(E366,customers!A366:A1365,customers!I366:I1365,0)=0,"Not Available",(_xlfn.XLOOKUP(E366,customers!A366:A1365,customers!I366:I1365,0)))</f>
        <v>Yes</v>
      </c>
    </row>
    <row r="367" spans="1:18" x14ac:dyDescent="0.25">
      <c r="A367" s="9" t="s">
        <v>2549</v>
      </c>
      <c r="B367" s="25">
        <v>44464</v>
      </c>
      <c r="C367" s="9" t="str">
        <f t="shared" si="15"/>
        <v>Saturday</v>
      </c>
      <c r="D367" s="9" t="str">
        <f t="shared" si="16"/>
        <v>September</v>
      </c>
      <c r="E367" s="9" t="s">
        <v>2550</v>
      </c>
      <c r="F367" s="9" t="s">
        <v>6169</v>
      </c>
      <c r="G367" s="9">
        <v>1</v>
      </c>
      <c r="H367" s="9" t="str">
        <f>_xlfn.XLOOKUP(E367,customers!$A$2:$A$1001,customers!$B$2:$B$1001,,0)</f>
        <v>Casi Gwinnett</v>
      </c>
      <c r="I367" s="9" t="str">
        <f>IF(_xlfn.XLOOKUP(E367,customers!$A$2:$A$1001,customers!$C$2:$C$1001,,0)=0,"Not Available",(_xlfn.XLOOKUP(E367,customers!$A$2:$A$1001,customers!$C$2:$C$1001,,0)))</f>
        <v>cgwinnetta5@behance.net</v>
      </c>
      <c r="J367" s="9" t="str">
        <f>_xlfn.XLOOKUP(E367,customers!$A$1:$A$1001,customers!$G$1:$G$1001,,0)</f>
        <v>United States</v>
      </c>
      <c r="K367" s="9" t="str">
        <f>_xlfn.XLOOKUP($E367,customers!$A$2:$A$1001,customers!$F$2:$F$1001,,0)</f>
        <v>Anaheim</v>
      </c>
      <c r="L367" s="9" t="s">
        <v>6201</v>
      </c>
      <c r="M367" s="9" t="s">
        <v>6202</v>
      </c>
      <c r="N367" s="10">
        <f>INDEX(products!$A$1:$G$49,MATCH('orders '!$F367,products!$A$1:$A$49,0),MATCH('orders '!N$1,products!$A$1:$G$1,0))</f>
        <v>0.5</v>
      </c>
      <c r="O367" s="26">
        <f>INDEX(products!$A$1:$G$49,MATCH('orders '!$F367,products!$A$1:$A$49,0),MATCH('orders '!O$1,products!$A$1:$G$1,0))</f>
        <v>7.77</v>
      </c>
      <c r="P367" s="26">
        <f t="shared" si="17"/>
        <v>7.77</v>
      </c>
      <c r="Q367" s="11">
        <f>_xlfn.XLOOKUP($F367,products!$A$2:$A$49,products!$G$2:$G$49,,0)</f>
        <v>1.0101</v>
      </c>
      <c r="R367" s="6" t="str">
        <f>IF(_xlfn.XLOOKUP(E367,customers!A367:A1366,customers!I367:I1366,0)=0,"Not Available",(_xlfn.XLOOKUP(E367,customers!A367:A1366,customers!I367:I1366,0)))</f>
        <v>No</v>
      </c>
    </row>
    <row r="368" spans="1:18" x14ac:dyDescent="0.25">
      <c r="A368" s="6" t="s">
        <v>2554</v>
      </c>
      <c r="B368" s="23">
        <v>43874</v>
      </c>
      <c r="C368" s="6" t="str">
        <f t="shared" si="15"/>
        <v>Thursday</v>
      </c>
      <c r="D368" s="6" t="str">
        <f t="shared" si="16"/>
        <v>February</v>
      </c>
      <c r="E368" s="6" t="s">
        <v>2555</v>
      </c>
      <c r="F368" s="6" t="s">
        <v>6144</v>
      </c>
      <c r="G368" s="6">
        <v>6</v>
      </c>
      <c r="H368" s="6" t="str">
        <f>_xlfn.XLOOKUP(E368,customers!$A$2:$A$1001,customers!$B$2:$B$1001,,0)</f>
        <v>Saree Ellesworth</v>
      </c>
      <c r="I368" s="6" t="str">
        <f>IF(_xlfn.XLOOKUP(E368,customers!$A$2:$A$1001,customers!$C$2:$C$1001,,0)=0,"Not Available",(_xlfn.XLOOKUP(E368,customers!$A$2:$A$1001,customers!$C$2:$C$1001,,0)))</f>
        <v>Not Available</v>
      </c>
      <c r="J368" s="6" t="str">
        <f>_xlfn.XLOOKUP(E368,customers!$A$1:$A$1001,customers!$G$1:$G$1001,,0)</f>
        <v>United States</v>
      </c>
      <c r="K368" s="6" t="str">
        <f>_xlfn.XLOOKUP($E368,customers!$A$2:$A$1001,customers!$F$2:$F$1001,,0)</f>
        <v>Newport News</v>
      </c>
      <c r="L368" s="6" t="s">
        <v>6198</v>
      </c>
      <c r="M368" s="6" t="s">
        <v>6202</v>
      </c>
      <c r="N368" s="7">
        <f>INDEX(products!$A$1:$G$49,MATCH('orders '!$F368,products!$A$1:$A$49,0),MATCH('orders '!N$1,products!$A$1:$G$1,0))</f>
        <v>0.5</v>
      </c>
      <c r="O368" s="24">
        <f>INDEX(products!$A$1:$G$49,MATCH('orders '!$F368,products!$A$1:$A$49,0),MATCH('orders '!O$1,products!$A$1:$G$1,0))</f>
        <v>7.29</v>
      </c>
      <c r="P368" s="24">
        <f t="shared" si="17"/>
        <v>43.74</v>
      </c>
      <c r="Q368" s="8">
        <f>_xlfn.XLOOKUP($F368,products!$A$2:$A$49,products!$G$2:$G$49,,0)</f>
        <v>0.80190000000000006</v>
      </c>
      <c r="R368" s="6" t="str">
        <f>IF(_xlfn.XLOOKUP(E368,customers!A368:A1367,customers!I368:I1367,0)=0,"Not Available",(_xlfn.XLOOKUP(E368,customers!A368:A1367,customers!I368:I1367,0)))</f>
        <v>No</v>
      </c>
    </row>
    <row r="369" spans="1:18" x14ac:dyDescent="0.25">
      <c r="A369" s="9" t="s">
        <v>2559</v>
      </c>
      <c r="B369" s="25">
        <v>44393</v>
      </c>
      <c r="C369" s="9" t="str">
        <f t="shared" si="15"/>
        <v>Friday</v>
      </c>
      <c r="D369" s="9" t="str">
        <f t="shared" si="16"/>
        <v>July</v>
      </c>
      <c r="E369" s="9" t="s">
        <v>2560</v>
      </c>
      <c r="F369" s="9" t="s">
        <v>6159</v>
      </c>
      <c r="G369" s="9">
        <v>2</v>
      </c>
      <c r="H369" s="9" t="str">
        <f>_xlfn.XLOOKUP(E369,customers!$A$2:$A$1001,customers!$B$2:$B$1001,,0)</f>
        <v>Silvio Iorizzi</v>
      </c>
      <c r="I369" s="9" t="str">
        <f>IF(_xlfn.XLOOKUP(E369,customers!$A$2:$A$1001,customers!$C$2:$C$1001,,0)=0,"Not Available",(_xlfn.XLOOKUP(E369,customers!$A$2:$A$1001,customers!$C$2:$C$1001,,0)))</f>
        <v>Not Available</v>
      </c>
      <c r="J369" s="9" t="str">
        <f>_xlfn.XLOOKUP(E369,customers!$A$1:$A$1001,customers!$G$1:$G$1001,,0)</f>
        <v>United States</v>
      </c>
      <c r="K369" s="9" t="str">
        <f>_xlfn.XLOOKUP($E369,customers!$A$2:$A$1001,customers!$F$2:$F$1001,,0)</f>
        <v>Spartanburg</v>
      </c>
      <c r="L369" s="9" t="s">
        <v>6201</v>
      </c>
      <c r="M369" s="9" t="s">
        <v>6197</v>
      </c>
      <c r="N369" s="10">
        <f>INDEX(products!$A$1:$G$49,MATCH('orders '!$F369,products!$A$1:$A$49,0),MATCH('orders '!N$1,products!$A$1:$G$1,0))</f>
        <v>0.2</v>
      </c>
      <c r="O369" s="26">
        <f>INDEX(products!$A$1:$G$49,MATCH('orders '!$F369,products!$A$1:$A$49,0),MATCH('orders '!O$1,products!$A$1:$G$1,0))</f>
        <v>4.3650000000000002</v>
      </c>
      <c r="P369" s="26">
        <f t="shared" si="17"/>
        <v>8.73</v>
      </c>
      <c r="Q369" s="11">
        <f>_xlfn.XLOOKUP($F369,products!$A$2:$A$49,products!$G$2:$G$49,,0)</f>
        <v>0.56745000000000001</v>
      </c>
      <c r="R369" s="6" t="str">
        <f>IF(_xlfn.XLOOKUP(E369,customers!A369:A1368,customers!I369:I1368,0)=0,"Not Available",(_xlfn.XLOOKUP(E369,customers!A369:A1368,customers!I369:I1368,0)))</f>
        <v>Yes</v>
      </c>
    </row>
    <row r="370" spans="1:18" x14ac:dyDescent="0.25">
      <c r="A370" s="6" t="s">
        <v>2563</v>
      </c>
      <c r="B370" s="23">
        <v>44692</v>
      </c>
      <c r="C370" s="6" t="str">
        <f t="shared" si="15"/>
        <v>Wednesday</v>
      </c>
      <c r="D370" s="6" t="str">
        <f t="shared" si="16"/>
        <v>May</v>
      </c>
      <c r="E370" s="6" t="s">
        <v>2564</v>
      </c>
      <c r="F370" s="6" t="s">
        <v>6166</v>
      </c>
      <c r="G370" s="6">
        <v>2</v>
      </c>
      <c r="H370" s="6" t="str">
        <f>_xlfn.XLOOKUP(E370,customers!$A$2:$A$1001,customers!$B$2:$B$1001,,0)</f>
        <v>Leesa Flaonier</v>
      </c>
      <c r="I370" s="6" t="str">
        <f>IF(_xlfn.XLOOKUP(E370,customers!$A$2:$A$1001,customers!$C$2:$C$1001,,0)=0,"Not Available",(_xlfn.XLOOKUP(E370,customers!$A$2:$A$1001,customers!$C$2:$C$1001,,0)))</f>
        <v>lflaoniera8@wordpress.org</v>
      </c>
      <c r="J370" s="6" t="str">
        <f>_xlfn.XLOOKUP(E370,customers!$A$1:$A$1001,customers!$G$1:$G$1001,,0)</f>
        <v>United States</v>
      </c>
      <c r="K370" s="6" t="str">
        <f>_xlfn.XLOOKUP($E370,customers!$A$2:$A$1001,customers!$F$2:$F$1001,,0)</f>
        <v>Staten Island</v>
      </c>
      <c r="L370" s="6" t="s">
        <v>6198</v>
      </c>
      <c r="M370" s="6" t="s">
        <v>6197</v>
      </c>
      <c r="N370" s="7">
        <f>INDEX(products!$A$1:$G$49,MATCH('orders '!$F370,products!$A$1:$A$49,0),MATCH('orders '!N$1,products!$A$1:$G$1,0))</f>
        <v>2.5</v>
      </c>
      <c r="O370" s="24">
        <f>INDEX(products!$A$1:$G$49,MATCH('orders '!$F370,products!$A$1:$A$49,0),MATCH('orders '!O$1,products!$A$1:$G$1,0))</f>
        <v>31.624999999999996</v>
      </c>
      <c r="P370" s="24">
        <f t="shared" si="17"/>
        <v>63.249999999999993</v>
      </c>
      <c r="Q370" s="8">
        <f>_xlfn.XLOOKUP($F370,products!$A$2:$A$49,products!$G$2:$G$49,,0)</f>
        <v>3.4787499999999998</v>
      </c>
      <c r="R370" s="6" t="str">
        <f>IF(_xlfn.XLOOKUP(E370,customers!A370:A1369,customers!I370:I1369,0)=0,"Not Available",(_xlfn.XLOOKUP(E370,customers!A370:A1369,customers!I370:I1369,0)))</f>
        <v>No</v>
      </c>
    </row>
    <row r="371" spans="1:18" x14ac:dyDescent="0.25">
      <c r="A371" s="9" t="s">
        <v>2569</v>
      </c>
      <c r="B371" s="25">
        <v>43500</v>
      </c>
      <c r="C371" s="9" t="str">
        <f t="shared" si="15"/>
        <v>Monday</v>
      </c>
      <c r="D371" s="9" t="str">
        <f t="shared" si="16"/>
        <v>February</v>
      </c>
      <c r="E371" s="9" t="s">
        <v>2570</v>
      </c>
      <c r="F371" s="9" t="s">
        <v>6176</v>
      </c>
      <c r="G371" s="9">
        <v>1</v>
      </c>
      <c r="H371" s="9" t="str">
        <f>_xlfn.XLOOKUP(E371,customers!$A$2:$A$1001,customers!$B$2:$B$1001,,0)</f>
        <v>Abba Pummell</v>
      </c>
      <c r="I371" s="9" t="str">
        <f>IF(_xlfn.XLOOKUP(E371,customers!$A$2:$A$1001,customers!$C$2:$C$1001,,0)=0,"Not Available",(_xlfn.XLOOKUP(E371,customers!$A$2:$A$1001,customers!$C$2:$C$1001,,0)))</f>
        <v>Not Available</v>
      </c>
      <c r="J371" s="9" t="str">
        <f>_xlfn.XLOOKUP(E371,customers!$A$1:$A$1001,customers!$G$1:$G$1001,,0)</f>
        <v>United States</v>
      </c>
      <c r="K371" s="9" t="str">
        <f>_xlfn.XLOOKUP($E371,customers!$A$2:$A$1001,customers!$F$2:$F$1001,,0)</f>
        <v>Las Vegas</v>
      </c>
      <c r="L371" s="9" t="s">
        <v>6198</v>
      </c>
      <c r="M371" s="9" t="s">
        <v>6200</v>
      </c>
      <c r="N371" s="10">
        <f>INDEX(products!$A$1:$G$49,MATCH('orders '!$F371,products!$A$1:$A$49,0),MATCH('orders '!N$1,products!$A$1:$G$1,0))</f>
        <v>0.5</v>
      </c>
      <c r="O371" s="26">
        <f>INDEX(products!$A$1:$G$49,MATCH('orders '!$F371,products!$A$1:$A$49,0),MATCH('orders '!O$1,products!$A$1:$G$1,0))</f>
        <v>8.91</v>
      </c>
      <c r="P371" s="26">
        <f t="shared" si="17"/>
        <v>8.91</v>
      </c>
      <c r="Q371" s="11">
        <f>_xlfn.XLOOKUP($F371,products!$A$2:$A$49,products!$G$2:$G$49,,0)</f>
        <v>0.98009999999999997</v>
      </c>
      <c r="R371" s="6" t="str">
        <f>IF(_xlfn.XLOOKUP(E371,customers!A371:A1370,customers!I371:I1370,0)=0,"Not Available",(_xlfn.XLOOKUP(E371,customers!A371:A1370,customers!I371:I1370,0)))</f>
        <v>Yes</v>
      </c>
    </row>
    <row r="372" spans="1:18" x14ac:dyDescent="0.25">
      <c r="A372" s="6" t="s">
        <v>2573</v>
      </c>
      <c r="B372" s="23">
        <v>43501</v>
      </c>
      <c r="C372" s="6" t="str">
        <f t="shared" si="15"/>
        <v>Tuesday</v>
      </c>
      <c r="D372" s="6" t="str">
        <f t="shared" si="16"/>
        <v>February</v>
      </c>
      <c r="E372" s="6" t="s">
        <v>2574</v>
      </c>
      <c r="F372" s="6" t="s">
        <v>6183</v>
      </c>
      <c r="G372" s="6">
        <v>2</v>
      </c>
      <c r="H372" s="6" t="str">
        <f>_xlfn.XLOOKUP(E372,customers!$A$2:$A$1001,customers!$B$2:$B$1001,,0)</f>
        <v>Corinna Catcheside</v>
      </c>
      <c r="I372" s="6" t="str">
        <f>IF(_xlfn.XLOOKUP(E372,customers!$A$2:$A$1001,customers!$C$2:$C$1001,,0)=0,"Not Available",(_xlfn.XLOOKUP(E372,customers!$A$2:$A$1001,customers!$C$2:$C$1001,,0)))</f>
        <v>ccatchesideaa@macromedia.com</v>
      </c>
      <c r="J372" s="6" t="str">
        <f>_xlfn.XLOOKUP(E372,customers!$A$1:$A$1001,customers!$G$1:$G$1001,,0)</f>
        <v>United States</v>
      </c>
      <c r="K372" s="6" t="str">
        <f>_xlfn.XLOOKUP($E372,customers!$A$2:$A$1001,customers!$F$2:$F$1001,,0)</f>
        <v>Salt Lake City</v>
      </c>
      <c r="L372" s="6" t="s">
        <v>6198</v>
      </c>
      <c r="M372" s="6" t="s">
        <v>6202</v>
      </c>
      <c r="N372" s="7">
        <f>INDEX(products!$A$1:$G$49,MATCH('orders '!$F372,products!$A$1:$A$49,0),MATCH('orders '!N$1,products!$A$1:$G$1,0))</f>
        <v>1</v>
      </c>
      <c r="O372" s="24">
        <f>INDEX(products!$A$1:$G$49,MATCH('orders '!$F372,products!$A$1:$A$49,0),MATCH('orders '!O$1,products!$A$1:$G$1,0))</f>
        <v>12.15</v>
      </c>
      <c r="P372" s="24">
        <f t="shared" si="17"/>
        <v>24.3</v>
      </c>
      <c r="Q372" s="8">
        <f>_xlfn.XLOOKUP($F372,products!$A$2:$A$49,products!$G$2:$G$49,,0)</f>
        <v>1.3365</v>
      </c>
      <c r="R372" s="6" t="str">
        <f>IF(_xlfn.XLOOKUP(E372,customers!A372:A1371,customers!I372:I1371,0)=0,"Not Available",(_xlfn.XLOOKUP(E372,customers!A372:A1371,customers!I372:I1371,0)))</f>
        <v>Yes</v>
      </c>
    </row>
    <row r="373" spans="1:18" x14ac:dyDescent="0.25">
      <c r="A373" s="9" t="s">
        <v>2579</v>
      </c>
      <c r="B373" s="25">
        <v>44705</v>
      </c>
      <c r="C373" s="9" t="str">
        <f t="shared" si="15"/>
        <v>Tuesday</v>
      </c>
      <c r="D373" s="9" t="str">
        <f t="shared" si="16"/>
        <v>May</v>
      </c>
      <c r="E373" s="9" t="s">
        <v>2580</v>
      </c>
      <c r="F373" s="9" t="s">
        <v>6180</v>
      </c>
      <c r="G373" s="9">
        <v>6</v>
      </c>
      <c r="H373" s="9" t="str">
        <f>_xlfn.XLOOKUP(E373,customers!$A$2:$A$1001,customers!$B$2:$B$1001,,0)</f>
        <v>Cortney Gibbonson</v>
      </c>
      <c r="I373" s="9" t="str">
        <f>IF(_xlfn.XLOOKUP(E373,customers!$A$2:$A$1001,customers!$C$2:$C$1001,,0)=0,"Not Available",(_xlfn.XLOOKUP(E373,customers!$A$2:$A$1001,customers!$C$2:$C$1001,,0)))</f>
        <v>cgibbonsonab@accuweather.com</v>
      </c>
      <c r="J373" s="9" t="str">
        <f>_xlfn.XLOOKUP(E373,customers!$A$1:$A$1001,customers!$G$1:$G$1001,,0)</f>
        <v>United States</v>
      </c>
      <c r="K373" s="9" t="str">
        <f>_xlfn.XLOOKUP($E373,customers!$A$2:$A$1001,customers!$F$2:$F$1001,,0)</f>
        <v>Seattle</v>
      </c>
      <c r="L373" s="9" t="s">
        <v>6199</v>
      </c>
      <c r="M373" s="9" t="s">
        <v>6200</v>
      </c>
      <c r="N373" s="10">
        <f>INDEX(products!$A$1:$G$49,MATCH('orders '!$F373,products!$A$1:$A$49,0),MATCH('orders '!N$1,products!$A$1:$G$1,0))</f>
        <v>0.5</v>
      </c>
      <c r="O373" s="26">
        <f>INDEX(products!$A$1:$G$49,MATCH('orders '!$F373,products!$A$1:$A$49,0),MATCH('orders '!O$1,products!$A$1:$G$1,0))</f>
        <v>7.77</v>
      </c>
      <c r="P373" s="26">
        <f t="shared" si="17"/>
        <v>46.62</v>
      </c>
      <c r="Q373" s="11">
        <f>_xlfn.XLOOKUP($F373,products!$A$2:$A$49,products!$G$2:$G$49,,0)</f>
        <v>0.69929999999999992</v>
      </c>
      <c r="R373" s="6" t="str">
        <f>IF(_xlfn.XLOOKUP(E373,customers!A373:A1372,customers!I373:I1372,0)=0,"Not Available",(_xlfn.XLOOKUP(E373,customers!A373:A1372,customers!I373:I1372,0)))</f>
        <v>Yes</v>
      </c>
    </row>
    <row r="374" spans="1:18" x14ac:dyDescent="0.25">
      <c r="A374" s="6" t="s">
        <v>2585</v>
      </c>
      <c r="B374" s="23">
        <v>44108</v>
      </c>
      <c r="C374" s="6" t="str">
        <f t="shared" si="15"/>
        <v>Sunday</v>
      </c>
      <c r="D374" s="6" t="str">
        <f t="shared" si="16"/>
        <v>October</v>
      </c>
      <c r="E374" s="6" t="s">
        <v>2586</v>
      </c>
      <c r="F374" s="6" t="s">
        <v>6173</v>
      </c>
      <c r="G374" s="6">
        <v>6</v>
      </c>
      <c r="H374" s="6" t="str">
        <f>_xlfn.XLOOKUP(E374,customers!$A$2:$A$1001,customers!$B$2:$B$1001,,0)</f>
        <v>Terri Farra</v>
      </c>
      <c r="I374" s="6" t="str">
        <f>IF(_xlfn.XLOOKUP(E374,customers!$A$2:$A$1001,customers!$C$2:$C$1001,,0)=0,"Not Available",(_xlfn.XLOOKUP(E374,customers!$A$2:$A$1001,customers!$C$2:$C$1001,,0)))</f>
        <v>tfarraac@behance.net</v>
      </c>
      <c r="J374" s="6" t="str">
        <f>_xlfn.XLOOKUP(E374,customers!$A$1:$A$1001,customers!$G$1:$G$1001,,0)</f>
        <v>United States</v>
      </c>
      <c r="K374" s="6" t="str">
        <f>_xlfn.XLOOKUP($E374,customers!$A$2:$A$1001,customers!$F$2:$F$1001,,0)</f>
        <v>Odessa</v>
      </c>
      <c r="L374" s="6" t="s">
        <v>6196</v>
      </c>
      <c r="M374" s="6" t="s">
        <v>6200</v>
      </c>
      <c r="N374" s="7">
        <f>INDEX(products!$A$1:$G$49,MATCH('orders '!$F374,products!$A$1:$A$49,0),MATCH('orders '!N$1,products!$A$1:$G$1,0))</f>
        <v>0.5</v>
      </c>
      <c r="O374" s="24">
        <f>INDEX(products!$A$1:$G$49,MATCH('orders '!$F374,products!$A$1:$A$49,0),MATCH('orders '!O$1,products!$A$1:$G$1,0))</f>
        <v>7.169999999999999</v>
      </c>
      <c r="P374" s="24">
        <f t="shared" si="17"/>
        <v>43.019999999999996</v>
      </c>
      <c r="Q374" s="8">
        <f>_xlfn.XLOOKUP($F374,products!$A$2:$A$49,products!$G$2:$G$49,,0)</f>
        <v>0.43019999999999992</v>
      </c>
      <c r="R374" s="6" t="str">
        <f>IF(_xlfn.XLOOKUP(E374,customers!A374:A1373,customers!I374:I1373,0)=0,"Not Available",(_xlfn.XLOOKUP(E374,customers!A374:A1373,customers!I374:I1373,0)))</f>
        <v>No</v>
      </c>
    </row>
    <row r="375" spans="1:18" x14ac:dyDescent="0.25">
      <c r="A375" s="9" t="s">
        <v>2591</v>
      </c>
      <c r="B375" s="25">
        <v>44742</v>
      </c>
      <c r="C375" s="9" t="str">
        <f t="shared" si="15"/>
        <v>Thursday</v>
      </c>
      <c r="D375" s="9" t="str">
        <f t="shared" si="16"/>
        <v>June</v>
      </c>
      <c r="E375" s="9" t="s">
        <v>2592</v>
      </c>
      <c r="F375" s="9" t="s">
        <v>6158</v>
      </c>
      <c r="G375" s="9">
        <v>3</v>
      </c>
      <c r="H375" s="9" t="str">
        <f>_xlfn.XLOOKUP(E375,customers!$A$2:$A$1001,customers!$B$2:$B$1001,,0)</f>
        <v>Corney Curme</v>
      </c>
      <c r="I375" s="9" t="str">
        <f>IF(_xlfn.XLOOKUP(E375,customers!$A$2:$A$1001,customers!$C$2:$C$1001,,0)=0,"Not Available",(_xlfn.XLOOKUP(E375,customers!$A$2:$A$1001,customers!$C$2:$C$1001,,0)))</f>
        <v>Not Available</v>
      </c>
      <c r="J375" s="9" t="str">
        <f>_xlfn.XLOOKUP(E375,customers!$A$1:$A$1001,customers!$G$1:$G$1001,,0)</f>
        <v>Ireland</v>
      </c>
      <c r="K375" s="9" t="str">
        <f>_xlfn.XLOOKUP($E375,customers!$A$2:$A$1001,customers!$F$2:$F$1001,,0)</f>
        <v>Castleknock</v>
      </c>
      <c r="L375" s="9" t="s">
        <v>6199</v>
      </c>
      <c r="M375" s="9" t="s">
        <v>6202</v>
      </c>
      <c r="N375" s="10">
        <f>INDEX(products!$A$1:$G$49,MATCH('orders '!$F375,products!$A$1:$A$49,0),MATCH('orders '!N$1,products!$A$1:$G$1,0))</f>
        <v>0.5</v>
      </c>
      <c r="O375" s="26">
        <f>INDEX(products!$A$1:$G$49,MATCH('orders '!$F375,products!$A$1:$A$49,0),MATCH('orders '!O$1,products!$A$1:$G$1,0))</f>
        <v>5.97</v>
      </c>
      <c r="P375" s="26">
        <f t="shared" si="17"/>
        <v>17.91</v>
      </c>
      <c r="Q375" s="11">
        <f>_xlfn.XLOOKUP($F375,products!$A$2:$A$49,products!$G$2:$G$49,,0)</f>
        <v>0.5373</v>
      </c>
      <c r="R375" s="6" t="str">
        <f>IF(_xlfn.XLOOKUP(E375,customers!A375:A1374,customers!I375:I1374,0)=0,"Not Available",(_xlfn.XLOOKUP(E375,customers!A375:A1374,customers!I375:I1374,0)))</f>
        <v>Yes</v>
      </c>
    </row>
    <row r="376" spans="1:18" x14ac:dyDescent="0.25">
      <c r="A376" s="6" t="s">
        <v>2597</v>
      </c>
      <c r="B376" s="23">
        <v>44125</v>
      </c>
      <c r="C376" s="6" t="str">
        <f t="shared" si="15"/>
        <v>Wednesday</v>
      </c>
      <c r="D376" s="6" t="str">
        <f t="shared" si="16"/>
        <v>October</v>
      </c>
      <c r="E376" s="6" t="s">
        <v>2598</v>
      </c>
      <c r="F376" s="6" t="s">
        <v>6161</v>
      </c>
      <c r="G376" s="6">
        <v>4</v>
      </c>
      <c r="H376" s="6" t="str">
        <f>_xlfn.XLOOKUP(E376,customers!$A$2:$A$1001,customers!$B$2:$B$1001,,0)</f>
        <v>Gothart Bamfield</v>
      </c>
      <c r="I376" s="6" t="str">
        <f>IF(_xlfn.XLOOKUP(E376,customers!$A$2:$A$1001,customers!$C$2:$C$1001,,0)=0,"Not Available",(_xlfn.XLOOKUP(E376,customers!$A$2:$A$1001,customers!$C$2:$C$1001,,0)))</f>
        <v>gbamfieldae@yellowpages.com</v>
      </c>
      <c r="J376" s="6" t="str">
        <f>_xlfn.XLOOKUP(E376,customers!$A$1:$A$1001,customers!$G$1:$G$1001,,0)</f>
        <v>United States</v>
      </c>
      <c r="K376" s="6" t="str">
        <f>_xlfn.XLOOKUP($E376,customers!$A$2:$A$1001,customers!$F$2:$F$1001,,0)</f>
        <v>Irving</v>
      </c>
      <c r="L376" s="6" t="s">
        <v>6201</v>
      </c>
      <c r="M376" s="6" t="s">
        <v>6200</v>
      </c>
      <c r="N376" s="7">
        <f>INDEX(products!$A$1:$G$49,MATCH('orders '!$F376,products!$A$1:$A$49,0),MATCH('orders '!N$1,products!$A$1:$G$1,0))</f>
        <v>0.5</v>
      </c>
      <c r="O376" s="24">
        <f>INDEX(products!$A$1:$G$49,MATCH('orders '!$F376,products!$A$1:$A$49,0),MATCH('orders '!O$1,products!$A$1:$G$1,0))</f>
        <v>9.51</v>
      </c>
      <c r="P376" s="24">
        <f t="shared" si="17"/>
        <v>38.04</v>
      </c>
      <c r="Q376" s="8">
        <f>_xlfn.XLOOKUP($F376,products!$A$2:$A$49,products!$G$2:$G$49,,0)</f>
        <v>1.2363</v>
      </c>
      <c r="R376" s="6" t="str">
        <f>IF(_xlfn.XLOOKUP(E376,customers!A376:A1375,customers!I376:I1375,0)=0,"Not Available",(_xlfn.XLOOKUP(E376,customers!A376:A1375,customers!I376:I1375,0)))</f>
        <v>Yes</v>
      </c>
    </row>
    <row r="377" spans="1:18" x14ac:dyDescent="0.25">
      <c r="A377" s="9" t="s">
        <v>2603</v>
      </c>
      <c r="B377" s="25">
        <v>44120</v>
      </c>
      <c r="C377" s="9" t="str">
        <f t="shared" si="15"/>
        <v>Friday</v>
      </c>
      <c r="D377" s="9" t="str">
        <f t="shared" si="16"/>
        <v>October</v>
      </c>
      <c r="E377" s="9" t="s">
        <v>2604</v>
      </c>
      <c r="F377" s="9" t="s">
        <v>6152</v>
      </c>
      <c r="G377" s="9">
        <v>2</v>
      </c>
      <c r="H377" s="9" t="str">
        <f>_xlfn.XLOOKUP(E377,customers!$A$2:$A$1001,customers!$B$2:$B$1001,,0)</f>
        <v>Waylin Hollingdale</v>
      </c>
      <c r="I377" s="9" t="str">
        <f>IF(_xlfn.XLOOKUP(E377,customers!$A$2:$A$1001,customers!$C$2:$C$1001,,0)=0,"Not Available",(_xlfn.XLOOKUP(E377,customers!$A$2:$A$1001,customers!$C$2:$C$1001,,0)))</f>
        <v>whollingdaleaf@about.me</v>
      </c>
      <c r="J377" s="9" t="str">
        <f>_xlfn.XLOOKUP(E377,customers!$A$1:$A$1001,customers!$G$1:$G$1001,,0)</f>
        <v>United States</v>
      </c>
      <c r="K377" s="9" t="str">
        <f>_xlfn.XLOOKUP($E377,customers!$A$2:$A$1001,customers!$F$2:$F$1001,,0)</f>
        <v>Dayton</v>
      </c>
      <c r="L377" s="9" t="s">
        <v>6199</v>
      </c>
      <c r="M377" s="9" t="s">
        <v>6197</v>
      </c>
      <c r="N377" s="10">
        <f>INDEX(products!$A$1:$G$49,MATCH('orders '!$F377,products!$A$1:$A$49,0),MATCH('orders '!N$1,products!$A$1:$G$1,0))</f>
        <v>0.2</v>
      </c>
      <c r="O377" s="26">
        <f>INDEX(products!$A$1:$G$49,MATCH('orders '!$F377,products!$A$1:$A$49,0),MATCH('orders '!O$1,products!$A$1:$G$1,0))</f>
        <v>3.375</v>
      </c>
      <c r="P377" s="26">
        <f t="shared" si="17"/>
        <v>6.75</v>
      </c>
      <c r="Q377" s="11">
        <f>_xlfn.XLOOKUP($F377,products!$A$2:$A$49,products!$G$2:$G$49,,0)</f>
        <v>0.30374999999999996</v>
      </c>
      <c r="R377" s="6" t="str">
        <f>IF(_xlfn.XLOOKUP(E377,customers!A377:A1376,customers!I377:I1376,0)=0,"Not Available",(_xlfn.XLOOKUP(E377,customers!A377:A1376,customers!I377:I1376,0)))</f>
        <v>Yes</v>
      </c>
    </row>
    <row r="378" spans="1:18" x14ac:dyDescent="0.25">
      <c r="A378" s="6" t="s">
        <v>2609</v>
      </c>
      <c r="B378" s="23">
        <v>44097</v>
      </c>
      <c r="C378" s="6" t="str">
        <f t="shared" si="15"/>
        <v>Wednesday</v>
      </c>
      <c r="D378" s="6" t="str">
        <f t="shared" si="16"/>
        <v>September</v>
      </c>
      <c r="E378" s="6" t="s">
        <v>2610</v>
      </c>
      <c r="F378" s="6" t="s">
        <v>6146</v>
      </c>
      <c r="G378" s="6">
        <v>1</v>
      </c>
      <c r="H378" s="6" t="str">
        <f>_xlfn.XLOOKUP(E378,customers!$A$2:$A$1001,customers!$B$2:$B$1001,,0)</f>
        <v>Judd De Leek</v>
      </c>
      <c r="I378" s="6" t="str">
        <f>IF(_xlfn.XLOOKUP(E378,customers!$A$2:$A$1001,customers!$C$2:$C$1001,,0)=0,"Not Available",(_xlfn.XLOOKUP(E378,customers!$A$2:$A$1001,customers!$C$2:$C$1001,,0)))</f>
        <v>jdeag@xrea.com</v>
      </c>
      <c r="J378" s="6" t="str">
        <f>_xlfn.XLOOKUP(E378,customers!$A$1:$A$1001,customers!$G$1:$G$1001,,0)</f>
        <v>United States</v>
      </c>
      <c r="K378" s="6" t="str">
        <f>_xlfn.XLOOKUP($E378,customers!$A$2:$A$1001,customers!$F$2:$F$1001,,0)</f>
        <v>Grand Rapids</v>
      </c>
      <c r="L378" s="6" t="s">
        <v>6196</v>
      </c>
      <c r="M378" s="6" t="s">
        <v>6197</v>
      </c>
      <c r="N378" s="7">
        <f>INDEX(products!$A$1:$G$49,MATCH('orders '!$F378,products!$A$1:$A$49,0),MATCH('orders '!N$1,products!$A$1:$G$1,0))</f>
        <v>0.5</v>
      </c>
      <c r="O378" s="24">
        <f>INDEX(products!$A$1:$G$49,MATCH('orders '!$F378,products!$A$1:$A$49,0),MATCH('orders '!O$1,products!$A$1:$G$1,0))</f>
        <v>5.97</v>
      </c>
      <c r="P378" s="24">
        <f t="shared" si="17"/>
        <v>5.97</v>
      </c>
      <c r="Q378" s="8">
        <f>_xlfn.XLOOKUP($F378,products!$A$2:$A$49,products!$G$2:$G$49,,0)</f>
        <v>0.35819999999999996</v>
      </c>
      <c r="R378" s="6" t="str">
        <f>IF(_xlfn.XLOOKUP(E378,customers!A378:A1377,customers!I378:I1377,0)=0,"Not Available",(_xlfn.XLOOKUP(E378,customers!A378:A1377,customers!I378:I1377,0)))</f>
        <v>Yes</v>
      </c>
    </row>
    <row r="379" spans="1:18" x14ac:dyDescent="0.25">
      <c r="A379" s="9" t="s">
        <v>2615</v>
      </c>
      <c r="B379" s="25">
        <v>43532</v>
      </c>
      <c r="C379" s="9" t="str">
        <f t="shared" si="15"/>
        <v>Friday</v>
      </c>
      <c r="D379" s="9" t="str">
        <f t="shared" si="16"/>
        <v>March</v>
      </c>
      <c r="E379" s="9" t="s">
        <v>2616</v>
      </c>
      <c r="F379" s="9" t="s">
        <v>6163</v>
      </c>
      <c r="G379" s="9">
        <v>3</v>
      </c>
      <c r="H379" s="9" t="str">
        <f>_xlfn.XLOOKUP(E379,customers!$A$2:$A$1001,customers!$B$2:$B$1001,,0)</f>
        <v>Vanya Skullet</v>
      </c>
      <c r="I379" s="9" t="str">
        <f>IF(_xlfn.XLOOKUP(E379,customers!$A$2:$A$1001,customers!$C$2:$C$1001,,0)=0,"Not Available",(_xlfn.XLOOKUP(E379,customers!$A$2:$A$1001,customers!$C$2:$C$1001,,0)))</f>
        <v>vskulletah@tinyurl.com</v>
      </c>
      <c r="J379" s="9" t="str">
        <f>_xlfn.XLOOKUP(E379,customers!$A$1:$A$1001,customers!$G$1:$G$1001,,0)</f>
        <v>Ireland</v>
      </c>
      <c r="K379" s="9" t="str">
        <f>_xlfn.XLOOKUP($E379,customers!$A$2:$A$1001,customers!$F$2:$F$1001,,0)</f>
        <v>Balally</v>
      </c>
      <c r="L379" s="9" t="s">
        <v>6196</v>
      </c>
      <c r="M379" s="9" t="s">
        <v>6202</v>
      </c>
      <c r="N379" s="10">
        <f>INDEX(products!$A$1:$G$49,MATCH('orders '!$F379,products!$A$1:$A$49,0),MATCH('orders '!N$1,products!$A$1:$G$1,0))</f>
        <v>0.2</v>
      </c>
      <c r="O379" s="26">
        <f>INDEX(products!$A$1:$G$49,MATCH('orders '!$F379,products!$A$1:$A$49,0),MATCH('orders '!O$1,products!$A$1:$G$1,0))</f>
        <v>2.6849999999999996</v>
      </c>
      <c r="P379" s="26">
        <f t="shared" si="17"/>
        <v>8.0549999999999997</v>
      </c>
      <c r="Q379" s="11">
        <f>_xlfn.XLOOKUP($F379,products!$A$2:$A$49,products!$G$2:$G$49,,0)</f>
        <v>0.16109999999999997</v>
      </c>
      <c r="R379" s="6" t="str">
        <f>IF(_xlfn.XLOOKUP(E379,customers!A379:A1378,customers!I379:I1378,0)=0,"Not Available",(_xlfn.XLOOKUP(E379,customers!A379:A1378,customers!I379:I1378,0)))</f>
        <v>No</v>
      </c>
    </row>
    <row r="380" spans="1:18" x14ac:dyDescent="0.25">
      <c r="A380" s="6" t="s">
        <v>2621</v>
      </c>
      <c r="B380" s="23">
        <v>44377</v>
      </c>
      <c r="C380" s="6" t="str">
        <f t="shared" si="15"/>
        <v>Wednesday</v>
      </c>
      <c r="D380" s="6" t="str">
        <f t="shared" si="16"/>
        <v>June</v>
      </c>
      <c r="E380" s="6" t="s">
        <v>2622</v>
      </c>
      <c r="F380" s="6" t="s">
        <v>6180</v>
      </c>
      <c r="G380" s="6">
        <v>3</v>
      </c>
      <c r="H380" s="6" t="str">
        <f>_xlfn.XLOOKUP(E380,customers!$A$2:$A$1001,customers!$B$2:$B$1001,,0)</f>
        <v>Jany Rudeforth</v>
      </c>
      <c r="I380" s="6" t="str">
        <f>IF(_xlfn.XLOOKUP(E380,customers!$A$2:$A$1001,customers!$C$2:$C$1001,,0)=0,"Not Available",(_xlfn.XLOOKUP(E380,customers!$A$2:$A$1001,customers!$C$2:$C$1001,,0)))</f>
        <v>jrudeforthai@wunderground.com</v>
      </c>
      <c r="J380" s="6" t="str">
        <f>_xlfn.XLOOKUP(E380,customers!$A$1:$A$1001,customers!$G$1:$G$1001,,0)</f>
        <v>Ireland</v>
      </c>
      <c r="K380" s="6" t="str">
        <f>_xlfn.XLOOKUP($E380,customers!$A$2:$A$1001,customers!$F$2:$F$1001,,0)</f>
        <v>Tullyallen</v>
      </c>
      <c r="L380" s="6" t="s">
        <v>6199</v>
      </c>
      <c r="M380" s="6" t="s">
        <v>6200</v>
      </c>
      <c r="N380" s="7">
        <f>INDEX(products!$A$1:$G$49,MATCH('orders '!$F380,products!$A$1:$A$49,0),MATCH('orders '!N$1,products!$A$1:$G$1,0))</f>
        <v>0.5</v>
      </c>
      <c r="O380" s="24">
        <f>INDEX(products!$A$1:$G$49,MATCH('orders '!$F380,products!$A$1:$A$49,0),MATCH('orders '!O$1,products!$A$1:$G$1,0))</f>
        <v>7.77</v>
      </c>
      <c r="P380" s="24">
        <f t="shared" si="17"/>
        <v>23.31</v>
      </c>
      <c r="Q380" s="8">
        <f>_xlfn.XLOOKUP($F380,products!$A$2:$A$49,products!$G$2:$G$49,,0)</f>
        <v>0.69929999999999992</v>
      </c>
      <c r="R380" s="6" t="str">
        <f>IF(_xlfn.XLOOKUP(E380,customers!A380:A1379,customers!I380:I1379,0)=0,"Not Available",(_xlfn.XLOOKUP(E380,customers!A380:A1379,customers!I380:I1379,0)))</f>
        <v>Yes</v>
      </c>
    </row>
    <row r="381" spans="1:18" x14ac:dyDescent="0.25">
      <c r="A381" s="9" t="s">
        <v>2627</v>
      </c>
      <c r="B381" s="25">
        <v>43690</v>
      </c>
      <c r="C381" s="9" t="str">
        <f t="shared" si="15"/>
        <v>Tuesday</v>
      </c>
      <c r="D381" s="9" t="str">
        <f t="shared" si="16"/>
        <v>August</v>
      </c>
      <c r="E381" s="9" t="s">
        <v>2628</v>
      </c>
      <c r="F381" s="9" t="s">
        <v>6173</v>
      </c>
      <c r="G381" s="9">
        <v>6</v>
      </c>
      <c r="H381" s="9" t="str">
        <f>_xlfn.XLOOKUP(E381,customers!$A$2:$A$1001,customers!$B$2:$B$1001,,0)</f>
        <v>Ashbey Tomaszewski</v>
      </c>
      <c r="I381" s="9" t="str">
        <f>IF(_xlfn.XLOOKUP(E381,customers!$A$2:$A$1001,customers!$C$2:$C$1001,,0)=0,"Not Available",(_xlfn.XLOOKUP(E381,customers!$A$2:$A$1001,customers!$C$2:$C$1001,,0)))</f>
        <v>atomaszewskiaj@answers.com</v>
      </c>
      <c r="J381" s="9" t="str">
        <f>_xlfn.XLOOKUP(E381,customers!$A$1:$A$1001,customers!$G$1:$G$1001,,0)</f>
        <v>United Kingdom</v>
      </c>
      <c r="K381" s="9" t="str">
        <f>_xlfn.XLOOKUP($E381,customers!$A$2:$A$1001,customers!$F$2:$F$1001,,0)</f>
        <v>Sutton</v>
      </c>
      <c r="L381" s="9" t="s">
        <v>6196</v>
      </c>
      <c r="M381" s="9" t="s">
        <v>6200</v>
      </c>
      <c r="N381" s="10">
        <f>INDEX(products!$A$1:$G$49,MATCH('orders '!$F381,products!$A$1:$A$49,0),MATCH('orders '!N$1,products!$A$1:$G$1,0))</f>
        <v>0.5</v>
      </c>
      <c r="O381" s="26">
        <f>INDEX(products!$A$1:$G$49,MATCH('orders '!$F381,products!$A$1:$A$49,0),MATCH('orders '!O$1,products!$A$1:$G$1,0))</f>
        <v>7.169999999999999</v>
      </c>
      <c r="P381" s="26">
        <f t="shared" si="17"/>
        <v>43.019999999999996</v>
      </c>
      <c r="Q381" s="11">
        <f>_xlfn.XLOOKUP($F381,products!$A$2:$A$49,products!$G$2:$G$49,,0)</f>
        <v>0.43019999999999992</v>
      </c>
      <c r="R381" s="6" t="str">
        <f>IF(_xlfn.XLOOKUP(E381,customers!A381:A1380,customers!I381:I1380,0)=0,"Not Available",(_xlfn.XLOOKUP(E381,customers!A381:A1380,customers!I381:I1380,0)))</f>
        <v>Yes</v>
      </c>
    </row>
    <row r="382" spans="1:18" x14ac:dyDescent="0.25">
      <c r="A382" s="6" t="s">
        <v>2632</v>
      </c>
      <c r="B382" s="23">
        <v>44249</v>
      </c>
      <c r="C382" s="6" t="str">
        <f t="shared" si="15"/>
        <v>Monday</v>
      </c>
      <c r="D382" s="6" t="str">
        <f t="shared" si="16"/>
        <v>February</v>
      </c>
      <c r="E382" s="6" t="s">
        <v>2331</v>
      </c>
      <c r="F382" s="6" t="s">
        <v>6169</v>
      </c>
      <c r="G382" s="6">
        <v>3</v>
      </c>
      <c r="H382" s="6" t="str">
        <f>_xlfn.XLOOKUP(E382,customers!$A$2:$A$1001,customers!$B$2:$B$1001,,0)</f>
        <v>Flynn Antony</v>
      </c>
      <c r="I382" s="6" t="str">
        <f>IF(_xlfn.XLOOKUP(E382,customers!$A$2:$A$1001,customers!$C$2:$C$1001,,0)=0,"Not Available",(_xlfn.XLOOKUP(E382,customers!$A$2:$A$1001,customers!$C$2:$C$1001,,0)))</f>
        <v>Not Available</v>
      </c>
      <c r="J382" s="6" t="str">
        <f>_xlfn.XLOOKUP(E382,customers!$A$1:$A$1001,customers!$G$1:$G$1001,,0)</f>
        <v>United States</v>
      </c>
      <c r="K382" s="6" t="str">
        <f>_xlfn.XLOOKUP($E382,customers!$A$2:$A$1001,customers!$F$2:$F$1001,,0)</f>
        <v>Birmingham</v>
      </c>
      <c r="L382" s="6" t="s">
        <v>6201</v>
      </c>
      <c r="M382" s="6" t="s">
        <v>6202</v>
      </c>
      <c r="N382" s="7">
        <f>INDEX(products!$A$1:$G$49,MATCH('orders '!$F382,products!$A$1:$A$49,0),MATCH('orders '!N$1,products!$A$1:$G$1,0))</f>
        <v>0.5</v>
      </c>
      <c r="O382" s="24">
        <f>INDEX(products!$A$1:$G$49,MATCH('orders '!$F382,products!$A$1:$A$49,0),MATCH('orders '!O$1,products!$A$1:$G$1,0))</f>
        <v>7.77</v>
      </c>
      <c r="P382" s="24">
        <f t="shared" si="17"/>
        <v>23.31</v>
      </c>
      <c r="Q382" s="8">
        <f>_xlfn.XLOOKUP($F382,products!$A$2:$A$49,products!$G$2:$G$49,,0)</f>
        <v>1.0101</v>
      </c>
      <c r="R382" s="6" t="str">
        <f>IF(_xlfn.XLOOKUP(E382,customers!A382:A1381,customers!I382:I1381,0)=0,"Not Available",(_xlfn.XLOOKUP(E382,customers!A382:A1381,customers!I382:I1381,0)))</f>
        <v>Not Available</v>
      </c>
    </row>
    <row r="383" spans="1:18" x14ac:dyDescent="0.25">
      <c r="A383" s="9" t="s">
        <v>2638</v>
      </c>
      <c r="B383" s="25">
        <v>44646</v>
      </c>
      <c r="C383" s="9" t="str">
        <f t="shared" si="15"/>
        <v>Saturday</v>
      </c>
      <c r="D383" s="9" t="str">
        <f t="shared" si="16"/>
        <v>March</v>
      </c>
      <c r="E383" s="9" t="s">
        <v>2639</v>
      </c>
      <c r="F383" s="9" t="s">
        <v>6154</v>
      </c>
      <c r="G383" s="9">
        <v>5</v>
      </c>
      <c r="H383" s="9" t="str">
        <f>_xlfn.XLOOKUP(E383,customers!$A$2:$A$1001,customers!$B$2:$B$1001,,0)</f>
        <v>Pren Bess</v>
      </c>
      <c r="I383" s="9" t="str">
        <f>IF(_xlfn.XLOOKUP(E383,customers!$A$2:$A$1001,customers!$C$2:$C$1001,,0)=0,"Not Available",(_xlfn.XLOOKUP(E383,customers!$A$2:$A$1001,customers!$C$2:$C$1001,,0)))</f>
        <v>pbessal@qq.com</v>
      </c>
      <c r="J383" s="9" t="str">
        <f>_xlfn.XLOOKUP(E383,customers!$A$1:$A$1001,customers!$G$1:$G$1001,,0)</f>
        <v>United States</v>
      </c>
      <c r="K383" s="9" t="str">
        <f>_xlfn.XLOOKUP($E383,customers!$A$2:$A$1001,customers!$F$2:$F$1001,,0)</f>
        <v>Los Angeles</v>
      </c>
      <c r="L383" s="9" t="s">
        <v>6199</v>
      </c>
      <c r="M383" s="9" t="s">
        <v>6202</v>
      </c>
      <c r="N383" s="10">
        <f>INDEX(products!$A$1:$G$49,MATCH('orders '!$F383,products!$A$1:$A$49,0),MATCH('orders '!N$1,products!$A$1:$G$1,0))</f>
        <v>0.2</v>
      </c>
      <c r="O383" s="26">
        <f>INDEX(products!$A$1:$G$49,MATCH('orders '!$F383,products!$A$1:$A$49,0),MATCH('orders '!O$1,products!$A$1:$G$1,0))</f>
        <v>2.9849999999999999</v>
      </c>
      <c r="P383" s="26">
        <f t="shared" si="17"/>
        <v>14.924999999999999</v>
      </c>
      <c r="Q383" s="11">
        <f>_xlfn.XLOOKUP($F383,products!$A$2:$A$49,products!$G$2:$G$49,,0)</f>
        <v>0.26865</v>
      </c>
      <c r="R383" s="6" t="str">
        <f>IF(_xlfn.XLOOKUP(E383,customers!A383:A1382,customers!I383:I1382,0)=0,"Not Available",(_xlfn.XLOOKUP(E383,customers!A383:A1382,customers!I383:I1382,0)))</f>
        <v>Yes</v>
      </c>
    </row>
    <row r="384" spans="1:18" x14ac:dyDescent="0.25">
      <c r="A384" s="6" t="s">
        <v>2644</v>
      </c>
      <c r="B384" s="23">
        <v>43840</v>
      </c>
      <c r="C384" s="6" t="str">
        <f t="shared" si="15"/>
        <v>Friday</v>
      </c>
      <c r="D384" s="6" t="str">
        <f t="shared" si="16"/>
        <v>January</v>
      </c>
      <c r="E384" s="6" t="s">
        <v>2645</v>
      </c>
      <c r="F384" s="6" t="s">
        <v>6144</v>
      </c>
      <c r="G384" s="6">
        <v>3</v>
      </c>
      <c r="H384" s="6" t="str">
        <f>_xlfn.XLOOKUP(E384,customers!$A$2:$A$1001,customers!$B$2:$B$1001,,0)</f>
        <v>Elka Windress</v>
      </c>
      <c r="I384" s="6" t="str">
        <f>IF(_xlfn.XLOOKUP(E384,customers!$A$2:$A$1001,customers!$C$2:$C$1001,,0)=0,"Not Available",(_xlfn.XLOOKUP(E384,customers!$A$2:$A$1001,customers!$C$2:$C$1001,,0)))</f>
        <v>ewindressam@marketwatch.com</v>
      </c>
      <c r="J384" s="6" t="str">
        <f>_xlfn.XLOOKUP(E384,customers!$A$1:$A$1001,customers!$G$1:$G$1001,,0)</f>
        <v>United States</v>
      </c>
      <c r="K384" s="6" t="str">
        <f>_xlfn.XLOOKUP($E384,customers!$A$2:$A$1001,customers!$F$2:$F$1001,,0)</f>
        <v>Baltimore</v>
      </c>
      <c r="L384" s="6" t="s">
        <v>6198</v>
      </c>
      <c r="M384" s="6" t="s">
        <v>6202</v>
      </c>
      <c r="N384" s="7">
        <f>INDEX(products!$A$1:$G$49,MATCH('orders '!$F384,products!$A$1:$A$49,0),MATCH('orders '!N$1,products!$A$1:$G$1,0))</f>
        <v>0.5</v>
      </c>
      <c r="O384" s="24">
        <f>INDEX(products!$A$1:$G$49,MATCH('orders '!$F384,products!$A$1:$A$49,0),MATCH('orders '!O$1,products!$A$1:$G$1,0))</f>
        <v>7.29</v>
      </c>
      <c r="P384" s="24">
        <f t="shared" si="17"/>
        <v>21.87</v>
      </c>
      <c r="Q384" s="8">
        <f>_xlfn.XLOOKUP($F384,products!$A$2:$A$49,products!$G$2:$G$49,,0)</f>
        <v>0.80190000000000006</v>
      </c>
      <c r="R384" s="6" t="str">
        <f>IF(_xlfn.XLOOKUP(E384,customers!A384:A1383,customers!I384:I1383,0)=0,"Not Available",(_xlfn.XLOOKUP(E384,customers!A384:A1383,customers!I384:I1383,0)))</f>
        <v>No</v>
      </c>
    </row>
    <row r="385" spans="1:18" x14ac:dyDescent="0.25">
      <c r="A385" s="9" t="s">
        <v>2650</v>
      </c>
      <c r="B385" s="25">
        <v>43586</v>
      </c>
      <c r="C385" s="9" t="str">
        <f t="shared" si="15"/>
        <v>Wednesday</v>
      </c>
      <c r="D385" s="9" t="str">
        <f t="shared" si="16"/>
        <v>May</v>
      </c>
      <c r="E385" s="9" t="s">
        <v>2651</v>
      </c>
      <c r="F385" s="9" t="s">
        <v>6176</v>
      </c>
      <c r="G385" s="9">
        <v>6</v>
      </c>
      <c r="H385" s="9" t="str">
        <f>_xlfn.XLOOKUP(E385,customers!$A$2:$A$1001,customers!$B$2:$B$1001,,0)</f>
        <v>Marty Kidstoun</v>
      </c>
      <c r="I385" s="9" t="str">
        <f>IF(_xlfn.XLOOKUP(E385,customers!$A$2:$A$1001,customers!$C$2:$C$1001,,0)=0,"Not Available",(_xlfn.XLOOKUP(E385,customers!$A$2:$A$1001,customers!$C$2:$C$1001,,0)))</f>
        <v>Not Available</v>
      </c>
      <c r="J385" s="9" t="str">
        <f>_xlfn.XLOOKUP(E385,customers!$A$1:$A$1001,customers!$G$1:$G$1001,,0)</f>
        <v>United States</v>
      </c>
      <c r="K385" s="9" t="str">
        <f>_xlfn.XLOOKUP($E385,customers!$A$2:$A$1001,customers!$F$2:$F$1001,,0)</f>
        <v>Harrisburg</v>
      </c>
      <c r="L385" s="9" t="s">
        <v>6198</v>
      </c>
      <c r="M385" s="9" t="s">
        <v>6200</v>
      </c>
      <c r="N385" s="10">
        <f>INDEX(products!$A$1:$G$49,MATCH('orders '!$F385,products!$A$1:$A$49,0),MATCH('orders '!N$1,products!$A$1:$G$1,0))</f>
        <v>0.5</v>
      </c>
      <c r="O385" s="26">
        <f>INDEX(products!$A$1:$G$49,MATCH('orders '!$F385,products!$A$1:$A$49,0),MATCH('orders '!O$1,products!$A$1:$G$1,0))</f>
        <v>8.91</v>
      </c>
      <c r="P385" s="26">
        <f t="shared" si="17"/>
        <v>53.46</v>
      </c>
      <c r="Q385" s="11">
        <f>_xlfn.XLOOKUP($F385,products!$A$2:$A$49,products!$G$2:$G$49,,0)</f>
        <v>0.98009999999999997</v>
      </c>
      <c r="R385" s="6" t="str">
        <f>IF(_xlfn.XLOOKUP(E385,customers!A385:A1384,customers!I385:I1384,0)=0,"Not Available",(_xlfn.XLOOKUP(E385,customers!A385:A1384,customers!I385:I1384,0)))</f>
        <v>Yes</v>
      </c>
    </row>
    <row r="386" spans="1:18" x14ac:dyDescent="0.25">
      <c r="A386" s="6" t="s">
        <v>2655</v>
      </c>
      <c r="B386" s="23">
        <v>43870</v>
      </c>
      <c r="C386" s="6" t="str">
        <f t="shared" si="15"/>
        <v>Sunday</v>
      </c>
      <c r="D386" s="6" t="str">
        <f t="shared" si="16"/>
        <v>February</v>
      </c>
      <c r="E386" s="6" t="s">
        <v>2656</v>
      </c>
      <c r="F386" s="6" t="s">
        <v>6182</v>
      </c>
      <c r="G386" s="6">
        <v>4</v>
      </c>
      <c r="H386" s="6" t="str">
        <f>_xlfn.XLOOKUP(E386,customers!$A$2:$A$1001,customers!$B$2:$B$1001,,0)</f>
        <v>Nickey Dimbleby</v>
      </c>
      <c r="I386" s="6" t="str">
        <f>IF(_xlfn.XLOOKUP(E386,customers!$A$2:$A$1001,customers!$C$2:$C$1001,,0)=0,"Not Available",(_xlfn.XLOOKUP(E386,customers!$A$2:$A$1001,customers!$C$2:$C$1001,,0)))</f>
        <v>Not Available</v>
      </c>
      <c r="J386" s="6" t="str">
        <f>_xlfn.XLOOKUP(E386,customers!$A$1:$A$1001,customers!$G$1:$G$1001,,0)</f>
        <v>United States</v>
      </c>
      <c r="K386" s="6" t="str">
        <f>_xlfn.XLOOKUP($E386,customers!$A$2:$A$1001,customers!$F$2:$F$1001,,0)</f>
        <v>Dallas</v>
      </c>
      <c r="L386" s="6" t="s">
        <v>6199</v>
      </c>
      <c r="M386" s="6" t="s">
        <v>6200</v>
      </c>
      <c r="N386" s="7">
        <f>INDEX(products!$A$1:$G$49,MATCH('orders '!$F386,products!$A$1:$A$49,0),MATCH('orders '!N$1,products!$A$1:$G$1,0))</f>
        <v>2.5</v>
      </c>
      <c r="O386" s="24">
        <f>INDEX(products!$A$1:$G$49,MATCH('orders '!$F386,products!$A$1:$A$49,0),MATCH('orders '!O$1,products!$A$1:$G$1,0))</f>
        <v>29.784999999999997</v>
      </c>
      <c r="P386" s="24">
        <f t="shared" si="17"/>
        <v>119.13999999999999</v>
      </c>
      <c r="Q386" s="8">
        <f>_xlfn.XLOOKUP($F386,products!$A$2:$A$49,products!$G$2:$G$49,,0)</f>
        <v>2.6806499999999995</v>
      </c>
      <c r="R386" s="6" t="str">
        <f>IF(_xlfn.XLOOKUP(E386,customers!A386:A1385,customers!I386:I1385,0)=0,"Not Available",(_xlfn.XLOOKUP(E386,customers!A386:A1385,customers!I386:I1385,0)))</f>
        <v>No</v>
      </c>
    </row>
    <row r="387" spans="1:18" x14ac:dyDescent="0.25">
      <c r="A387" s="9" t="s">
        <v>2660</v>
      </c>
      <c r="B387" s="25">
        <v>44559</v>
      </c>
      <c r="C387" s="9" t="str">
        <f t="shared" ref="C387:C450" si="18">TEXT(B387,"dddd")</f>
        <v>Wednesday</v>
      </c>
      <c r="D387" s="9" t="str">
        <f t="shared" ref="D387:D450" si="19">TEXT(B387,"mmmm")</f>
        <v>December</v>
      </c>
      <c r="E387" s="9" t="s">
        <v>2661</v>
      </c>
      <c r="F387" s="9" t="s">
        <v>6160</v>
      </c>
      <c r="G387" s="9">
        <v>5</v>
      </c>
      <c r="H387" s="9" t="str">
        <f>_xlfn.XLOOKUP(E387,customers!$A$2:$A$1001,customers!$B$2:$B$1001,,0)</f>
        <v>Virgil Baumadier</v>
      </c>
      <c r="I387" s="9" t="str">
        <f>IF(_xlfn.XLOOKUP(E387,customers!$A$2:$A$1001,customers!$C$2:$C$1001,,0)=0,"Not Available",(_xlfn.XLOOKUP(E387,customers!$A$2:$A$1001,customers!$C$2:$C$1001,,0)))</f>
        <v>vbaumadierap@google.cn</v>
      </c>
      <c r="J387" s="9" t="str">
        <f>_xlfn.XLOOKUP(E387,customers!$A$1:$A$1001,customers!$G$1:$G$1001,,0)</f>
        <v>United States</v>
      </c>
      <c r="K387" s="9" t="str">
        <f>_xlfn.XLOOKUP($E387,customers!$A$2:$A$1001,customers!$F$2:$F$1001,,0)</f>
        <v>Kansas City</v>
      </c>
      <c r="L387" s="9" t="s">
        <v>6201</v>
      </c>
      <c r="M387" s="9" t="s">
        <v>6197</v>
      </c>
      <c r="N387" s="10">
        <f>INDEX(products!$A$1:$G$49,MATCH('orders '!$F387,products!$A$1:$A$49,0),MATCH('orders '!N$1,products!$A$1:$G$1,0))</f>
        <v>0.5</v>
      </c>
      <c r="O387" s="26">
        <f>INDEX(products!$A$1:$G$49,MATCH('orders '!$F387,products!$A$1:$A$49,0),MATCH('orders '!O$1,products!$A$1:$G$1,0))</f>
        <v>8.73</v>
      </c>
      <c r="P387" s="26">
        <f t="shared" ref="P387:P450" si="20">O387*G387</f>
        <v>43.650000000000006</v>
      </c>
      <c r="Q387" s="11">
        <f>_xlfn.XLOOKUP($F387,products!$A$2:$A$49,products!$G$2:$G$49,,0)</f>
        <v>1.1349</v>
      </c>
      <c r="R387" s="6" t="str">
        <f>IF(_xlfn.XLOOKUP(E387,customers!A387:A1386,customers!I387:I1386,0)=0,"Not Available",(_xlfn.XLOOKUP(E387,customers!A387:A1386,customers!I387:I1386,0)))</f>
        <v>Yes</v>
      </c>
    </row>
    <row r="388" spans="1:18" x14ac:dyDescent="0.25">
      <c r="A388" s="6" t="s">
        <v>2666</v>
      </c>
      <c r="B388" s="23">
        <v>44083</v>
      </c>
      <c r="C388" s="6" t="str">
        <f t="shared" si="18"/>
        <v>Wednesday</v>
      </c>
      <c r="D388" s="6" t="str">
        <f t="shared" si="19"/>
        <v>September</v>
      </c>
      <c r="E388" s="6" t="s">
        <v>2667</v>
      </c>
      <c r="F388" s="6" t="s">
        <v>6154</v>
      </c>
      <c r="G388" s="6">
        <v>6</v>
      </c>
      <c r="H388" s="6" t="str">
        <f>_xlfn.XLOOKUP(E388,customers!$A$2:$A$1001,customers!$B$2:$B$1001,,0)</f>
        <v>Lenore Messenbird</v>
      </c>
      <c r="I388" s="6" t="str">
        <f>IF(_xlfn.XLOOKUP(E388,customers!$A$2:$A$1001,customers!$C$2:$C$1001,,0)=0,"Not Available",(_xlfn.XLOOKUP(E388,customers!$A$2:$A$1001,customers!$C$2:$C$1001,,0)))</f>
        <v>Not Available</v>
      </c>
      <c r="J388" s="6" t="str">
        <f>_xlfn.XLOOKUP(E388,customers!$A$1:$A$1001,customers!$G$1:$G$1001,,0)</f>
        <v>United States</v>
      </c>
      <c r="K388" s="6" t="str">
        <f>_xlfn.XLOOKUP($E388,customers!$A$2:$A$1001,customers!$F$2:$F$1001,,0)</f>
        <v>Springfield</v>
      </c>
      <c r="L388" s="6" t="s">
        <v>6199</v>
      </c>
      <c r="M388" s="6" t="s">
        <v>6202</v>
      </c>
      <c r="N388" s="7">
        <f>INDEX(products!$A$1:$G$49,MATCH('orders '!$F388,products!$A$1:$A$49,0),MATCH('orders '!N$1,products!$A$1:$G$1,0))</f>
        <v>0.2</v>
      </c>
      <c r="O388" s="24">
        <f>INDEX(products!$A$1:$G$49,MATCH('orders '!$F388,products!$A$1:$A$49,0),MATCH('orders '!O$1,products!$A$1:$G$1,0))</f>
        <v>2.9849999999999999</v>
      </c>
      <c r="P388" s="24">
        <f t="shared" si="20"/>
        <v>17.91</v>
      </c>
      <c r="Q388" s="8">
        <f>_xlfn.XLOOKUP($F388,products!$A$2:$A$49,products!$G$2:$G$49,,0)</f>
        <v>0.26865</v>
      </c>
      <c r="R388" s="6" t="str">
        <f>IF(_xlfn.XLOOKUP(E388,customers!A388:A1387,customers!I388:I1387,0)=0,"Not Available",(_xlfn.XLOOKUP(E388,customers!A388:A1387,customers!I388:I1387,0)))</f>
        <v>Yes</v>
      </c>
    </row>
    <row r="389" spans="1:18" x14ac:dyDescent="0.25">
      <c r="A389" s="9" t="s">
        <v>2671</v>
      </c>
      <c r="B389" s="25">
        <v>44455</v>
      </c>
      <c r="C389" s="9" t="str">
        <f t="shared" si="18"/>
        <v>Thursday</v>
      </c>
      <c r="D389" s="9" t="str">
        <f t="shared" si="19"/>
        <v>September</v>
      </c>
      <c r="E389" s="9" t="s">
        <v>2672</v>
      </c>
      <c r="F389" s="9" t="s">
        <v>6171</v>
      </c>
      <c r="G389" s="9">
        <v>5</v>
      </c>
      <c r="H389" s="9" t="str">
        <f>_xlfn.XLOOKUP(E389,customers!$A$2:$A$1001,customers!$B$2:$B$1001,,0)</f>
        <v>Shirleen Welds</v>
      </c>
      <c r="I389" s="9" t="str">
        <f>IF(_xlfn.XLOOKUP(E389,customers!$A$2:$A$1001,customers!$C$2:$C$1001,,0)=0,"Not Available",(_xlfn.XLOOKUP(E389,customers!$A$2:$A$1001,customers!$C$2:$C$1001,,0)))</f>
        <v>sweldsar@wired.com</v>
      </c>
      <c r="J389" s="9" t="str">
        <f>_xlfn.XLOOKUP(E389,customers!$A$1:$A$1001,customers!$G$1:$G$1001,,0)</f>
        <v>United States</v>
      </c>
      <c r="K389" s="9" t="str">
        <f>_xlfn.XLOOKUP($E389,customers!$A$2:$A$1001,customers!$F$2:$F$1001,,0)</f>
        <v>New Haven</v>
      </c>
      <c r="L389" s="9" t="s">
        <v>6198</v>
      </c>
      <c r="M389" s="9" t="s">
        <v>6200</v>
      </c>
      <c r="N389" s="10">
        <f>INDEX(products!$A$1:$G$49,MATCH('orders '!$F389,products!$A$1:$A$49,0),MATCH('orders '!N$1,products!$A$1:$G$1,0))</f>
        <v>1</v>
      </c>
      <c r="O389" s="26">
        <f>INDEX(products!$A$1:$G$49,MATCH('orders '!$F389,products!$A$1:$A$49,0),MATCH('orders '!O$1,products!$A$1:$G$1,0))</f>
        <v>14.85</v>
      </c>
      <c r="P389" s="26">
        <f t="shared" si="20"/>
        <v>74.25</v>
      </c>
      <c r="Q389" s="11">
        <f>_xlfn.XLOOKUP($F389,products!$A$2:$A$49,products!$G$2:$G$49,,0)</f>
        <v>1.6335</v>
      </c>
      <c r="R389" s="6" t="str">
        <f>IF(_xlfn.XLOOKUP(E389,customers!A389:A1388,customers!I389:I1388,0)=0,"Not Available",(_xlfn.XLOOKUP(E389,customers!A389:A1388,customers!I389:I1388,0)))</f>
        <v>Yes</v>
      </c>
    </row>
    <row r="390" spans="1:18" x14ac:dyDescent="0.25">
      <c r="A390" s="6" t="s">
        <v>2677</v>
      </c>
      <c r="B390" s="23">
        <v>44130</v>
      </c>
      <c r="C390" s="6" t="str">
        <f t="shared" si="18"/>
        <v>Monday</v>
      </c>
      <c r="D390" s="6" t="str">
        <f t="shared" si="19"/>
        <v>October</v>
      </c>
      <c r="E390" s="6" t="s">
        <v>2678</v>
      </c>
      <c r="F390" s="6" t="s">
        <v>6150</v>
      </c>
      <c r="G390" s="6">
        <v>3</v>
      </c>
      <c r="H390" s="6" t="str">
        <f>_xlfn.XLOOKUP(E390,customers!$A$2:$A$1001,customers!$B$2:$B$1001,,0)</f>
        <v>Maisie Sarvar</v>
      </c>
      <c r="I390" s="6" t="str">
        <f>IF(_xlfn.XLOOKUP(E390,customers!$A$2:$A$1001,customers!$C$2:$C$1001,,0)=0,"Not Available",(_xlfn.XLOOKUP(E390,customers!$A$2:$A$1001,customers!$C$2:$C$1001,,0)))</f>
        <v>msarvaras@artisteer.com</v>
      </c>
      <c r="J390" s="6" t="str">
        <f>_xlfn.XLOOKUP(E390,customers!$A$1:$A$1001,customers!$G$1:$G$1001,,0)</f>
        <v>United States</v>
      </c>
      <c r="K390" s="6" t="str">
        <f>_xlfn.XLOOKUP($E390,customers!$A$2:$A$1001,customers!$F$2:$F$1001,,0)</f>
        <v>Lawrenceville</v>
      </c>
      <c r="L390" s="6" t="s">
        <v>6201</v>
      </c>
      <c r="M390" s="6" t="s">
        <v>6202</v>
      </c>
      <c r="N390" s="7">
        <f>INDEX(products!$A$1:$G$49,MATCH('orders '!$F390,products!$A$1:$A$49,0),MATCH('orders '!N$1,products!$A$1:$G$1,0))</f>
        <v>0.2</v>
      </c>
      <c r="O390" s="24">
        <f>INDEX(products!$A$1:$G$49,MATCH('orders '!$F390,products!$A$1:$A$49,0),MATCH('orders '!O$1,products!$A$1:$G$1,0))</f>
        <v>3.8849999999999998</v>
      </c>
      <c r="P390" s="24">
        <f t="shared" si="20"/>
        <v>11.654999999999999</v>
      </c>
      <c r="Q390" s="8">
        <f>_xlfn.XLOOKUP($F390,products!$A$2:$A$49,products!$G$2:$G$49,,0)</f>
        <v>0.50505</v>
      </c>
      <c r="R390" s="6" t="str">
        <f>IF(_xlfn.XLOOKUP(E390,customers!A390:A1389,customers!I390:I1389,0)=0,"Not Available",(_xlfn.XLOOKUP(E390,customers!A390:A1389,customers!I390:I1389,0)))</f>
        <v>Yes</v>
      </c>
    </row>
    <row r="391" spans="1:18" x14ac:dyDescent="0.25">
      <c r="A391" s="9" t="s">
        <v>2683</v>
      </c>
      <c r="B391" s="25">
        <v>43536</v>
      </c>
      <c r="C391" s="9" t="str">
        <f t="shared" si="18"/>
        <v>Tuesday</v>
      </c>
      <c r="D391" s="9" t="str">
        <f t="shared" si="19"/>
        <v>March</v>
      </c>
      <c r="E391" s="9" t="s">
        <v>2684</v>
      </c>
      <c r="F391" s="9" t="s">
        <v>6169</v>
      </c>
      <c r="G391" s="9">
        <v>3</v>
      </c>
      <c r="H391" s="9" t="str">
        <f>_xlfn.XLOOKUP(E391,customers!$A$2:$A$1001,customers!$B$2:$B$1001,,0)</f>
        <v>Andrej Havick</v>
      </c>
      <c r="I391" s="9" t="str">
        <f>IF(_xlfn.XLOOKUP(E391,customers!$A$2:$A$1001,customers!$C$2:$C$1001,,0)=0,"Not Available",(_xlfn.XLOOKUP(E391,customers!$A$2:$A$1001,customers!$C$2:$C$1001,,0)))</f>
        <v>ahavickat@nsw.gov.au</v>
      </c>
      <c r="J391" s="9" t="str">
        <f>_xlfn.XLOOKUP(E391,customers!$A$1:$A$1001,customers!$G$1:$G$1001,,0)</f>
        <v>United States</v>
      </c>
      <c r="K391" s="9" t="str">
        <f>_xlfn.XLOOKUP($E391,customers!$A$2:$A$1001,customers!$F$2:$F$1001,,0)</f>
        <v>Asheville</v>
      </c>
      <c r="L391" s="9" t="s">
        <v>6201</v>
      </c>
      <c r="M391" s="9" t="s">
        <v>6202</v>
      </c>
      <c r="N391" s="10">
        <f>INDEX(products!$A$1:$G$49,MATCH('orders '!$F391,products!$A$1:$A$49,0),MATCH('orders '!N$1,products!$A$1:$G$1,0))</f>
        <v>0.5</v>
      </c>
      <c r="O391" s="26">
        <f>INDEX(products!$A$1:$G$49,MATCH('orders '!$F391,products!$A$1:$A$49,0),MATCH('orders '!O$1,products!$A$1:$G$1,0))</f>
        <v>7.77</v>
      </c>
      <c r="P391" s="26">
        <f t="shared" si="20"/>
        <v>23.31</v>
      </c>
      <c r="Q391" s="11">
        <f>_xlfn.XLOOKUP($F391,products!$A$2:$A$49,products!$G$2:$G$49,,0)</f>
        <v>1.0101</v>
      </c>
      <c r="R391" s="6" t="str">
        <f>IF(_xlfn.XLOOKUP(E391,customers!A391:A1390,customers!I391:I1390,0)=0,"Not Available",(_xlfn.XLOOKUP(E391,customers!A391:A1390,customers!I391:I1390,0)))</f>
        <v>Yes</v>
      </c>
    </row>
    <row r="392" spans="1:18" x14ac:dyDescent="0.25">
      <c r="A392" s="6" t="s">
        <v>2689</v>
      </c>
      <c r="B392" s="23">
        <v>44245</v>
      </c>
      <c r="C392" s="6" t="str">
        <f t="shared" si="18"/>
        <v>Thursday</v>
      </c>
      <c r="D392" s="6" t="str">
        <f t="shared" si="19"/>
        <v>February</v>
      </c>
      <c r="E392" s="6" t="s">
        <v>2690</v>
      </c>
      <c r="F392" s="6" t="s">
        <v>6144</v>
      </c>
      <c r="G392" s="6">
        <v>2</v>
      </c>
      <c r="H392" s="6" t="str">
        <f>_xlfn.XLOOKUP(E392,customers!$A$2:$A$1001,customers!$B$2:$B$1001,,0)</f>
        <v>Sloan Diviny</v>
      </c>
      <c r="I392" s="6" t="str">
        <f>IF(_xlfn.XLOOKUP(E392,customers!$A$2:$A$1001,customers!$C$2:$C$1001,,0)=0,"Not Available",(_xlfn.XLOOKUP(E392,customers!$A$2:$A$1001,customers!$C$2:$C$1001,,0)))</f>
        <v>sdivinyau@ask.com</v>
      </c>
      <c r="J392" s="6" t="str">
        <f>_xlfn.XLOOKUP(E392,customers!$A$1:$A$1001,customers!$G$1:$G$1001,,0)</f>
        <v>United States</v>
      </c>
      <c r="K392" s="6" t="str">
        <f>_xlfn.XLOOKUP($E392,customers!$A$2:$A$1001,customers!$F$2:$F$1001,,0)</f>
        <v>Saint Paul</v>
      </c>
      <c r="L392" s="6" t="s">
        <v>6198</v>
      </c>
      <c r="M392" s="6" t="s">
        <v>6202</v>
      </c>
      <c r="N392" s="7">
        <f>INDEX(products!$A$1:$G$49,MATCH('orders '!$F392,products!$A$1:$A$49,0),MATCH('orders '!N$1,products!$A$1:$G$1,0))</f>
        <v>0.5</v>
      </c>
      <c r="O392" s="24">
        <f>INDEX(products!$A$1:$G$49,MATCH('orders '!$F392,products!$A$1:$A$49,0),MATCH('orders '!O$1,products!$A$1:$G$1,0))</f>
        <v>7.29</v>
      </c>
      <c r="P392" s="24">
        <f t="shared" si="20"/>
        <v>14.58</v>
      </c>
      <c r="Q392" s="8">
        <f>_xlfn.XLOOKUP($F392,products!$A$2:$A$49,products!$G$2:$G$49,,0)</f>
        <v>0.80190000000000006</v>
      </c>
      <c r="R392" s="6" t="str">
        <f>IF(_xlfn.XLOOKUP(E392,customers!A392:A1391,customers!I392:I1391,0)=0,"Not Available",(_xlfn.XLOOKUP(E392,customers!A392:A1391,customers!I392:I1391,0)))</f>
        <v>Yes</v>
      </c>
    </row>
    <row r="393" spans="1:18" x14ac:dyDescent="0.25">
      <c r="A393" s="9" t="s">
        <v>2694</v>
      </c>
      <c r="B393" s="25">
        <v>44133</v>
      </c>
      <c r="C393" s="9" t="str">
        <f t="shared" si="18"/>
        <v>Thursday</v>
      </c>
      <c r="D393" s="9" t="str">
        <f t="shared" si="19"/>
        <v>October</v>
      </c>
      <c r="E393" s="9" t="s">
        <v>2695</v>
      </c>
      <c r="F393" s="9" t="s">
        <v>6157</v>
      </c>
      <c r="G393" s="9">
        <v>2</v>
      </c>
      <c r="H393" s="9" t="str">
        <f>_xlfn.XLOOKUP(E393,customers!$A$2:$A$1001,customers!$B$2:$B$1001,,0)</f>
        <v>Itch Norquoy</v>
      </c>
      <c r="I393" s="9" t="str">
        <f>IF(_xlfn.XLOOKUP(E393,customers!$A$2:$A$1001,customers!$C$2:$C$1001,,0)=0,"Not Available",(_xlfn.XLOOKUP(E393,customers!$A$2:$A$1001,customers!$C$2:$C$1001,,0)))</f>
        <v>inorquoyav@businessweek.com</v>
      </c>
      <c r="J393" s="9" t="str">
        <f>_xlfn.XLOOKUP(E393,customers!$A$1:$A$1001,customers!$G$1:$G$1001,,0)</f>
        <v>United States</v>
      </c>
      <c r="K393" s="9" t="str">
        <f>_xlfn.XLOOKUP($E393,customers!$A$2:$A$1001,customers!$F$2:$F$1001,,0)</f>
        <v>Minneapolis</v>
      </c>
      <c r="L393" s="9" t="s">
        <v>6199</v>
      </c>
      <c r="M393" s="9" t="s">
        <v>6197</v>
      </c>
      <c r="N393" s="10">
        <f>INDEX(products!$A$1:$G$49,MATCH('orders '!$F393,products!$A$1:$A$49,0),MATCH('orders '!N$1,products!$A$1:$G$1,0))</f>
        <v>0.5</v>
      </c>
      <c r="O393" s="26">
        <f>INDEX(products!$A$1:$G$49,MATCH('orders '!$F393,products!$A$1:$A$49,0),MATCH('orders '!O$1,products!$A$1:$G$1,0))</f>
        <v>6.75</v>
      </c>
      <c r="P393" s="26">
        <f t="shared" si="20"/>
        <v>13.5</v>
      </c>
      <c r="Q393" s="11">
        <f>_xlfn.XLOOKUP($F393,products!$A$2:$A$49,products!$G$2:$G$49,,0)</f>
        <v>0.60749999999999993</v>
      </c>
      <c r="R393" s="6" t="str">
        <f>IF(_xlfn.XLOOKUP(E393,customers!A393:A1392,customers!I393:I1392,0)=0,"Not Available",(_xlfn.XLOOKUP(E393,customers!A393:A1392,customers!I393:I1392,0)))</f>
        <v>No</v>
      </c>
    </row>
    <row r="394" spans="1:18" x14ac:dyDescent="0.25">
      <c r="A394" s="6" t="s">
        <v>2699</v>
      </c>
      <c r="B394" s="23">
        <v>44445</v>
      </c>
      <c r="C394" s="6" t="str">
        <f t="shared" si="18"/>
        <v>Monday</v>
      </c>
      <c r="D394" s="6" t="str">
        <f t="shared" si="19"/>
        <v>September</v>
      </c>
      <c r="E394" s="6" t="s">
        <v>2700</v>
      </c>
      <c r="F394" s="6" t="s">
        <v>6171</v>
      </c>
      <c r="G394" s="6">
        <v>6</v>
      </c>
      <c r="H394" s="6" t="str">
        <f>_xlfn.XLOOKUP(E394,customers!$A$2:$A$1001,customers!$B$2:$B$1001,,0)</f>
        <v>Anson Iddison</v>
      </c>
      <c r="I394" s="6" t="str">
        <f>IF(_xlfn.XLOOKUP(E394,customers!$A$2:$A$1001,customers!$C$2:$C$1001,,0)=0,"Not Available",(_xlfn.XLOOKUP(E394,customers!$A$2:$A$1001,customers!$C$2:$C$1001,,0)))</f>
        <v>aiddisonaw@usa.gov</v>
      </c>
      <c r="J394" s="6" t="str">
        <f>_xlfn.XLOOKUP(E394,customers!$A$1:$A$1001,customers!$G$1:$G$1001,,0)</f>
        <v>United States</v>
      </c>
      <c r="K394" s="6" t="str">
        <f>_xlfn.XLOOKUP($E394,customers!$A$2:$A$1001,customers!$F$2:$F$1001,,0)</f>
        <v>Santa Ana</v>
      </c>
      <c r="L394" s="6" t="s">
        <v>6198</v>
      </c>
      <c r="M394" s="6" t="s">
        <v>6200</v>
      </c>
      <c r="N394" s="7">
        <f>INDEX(products!$A$1:$G$49,MATCH('orders '!$F394,products!$A$1:$A$49,0),MATCH('orders '!N$1,products!$A$1:$G$1,0))</f>
        <v>1</v>
      </c>
      <c r="O394" s="24">
        <f>INDEX(products!$A$1:$G$49,MATCH('orders '!$F394,products!$A$1:$A$49,0),MATCH('orders '!O$1,products!$A$1:$G$1,0))</f>
        <v>14.85</v>
      </c>
      <c r="P394" s="24">
        <f t="shared" si="20"/>
        <v>89.1</v>
      </c>
      <c r="Q394" s="8">
        <f>_xlfn.XLOOKUP($F394,products!$A$2:$A$49,products!$G$2:$G$49,,0)</f>
        <v>1.6335</v>
      </c>
      <c r="R394" s="6" t="str">
        <f>IF(_xlfn.XLOOKUP(E394,customers!A394:A1393,customers!I394:I1393,0)=0,"Not Available",(_xlfn.XLOOKUP(E394,customers!A394:A1393,customers!I394:I1393,0)))</f>
        <v>No</v>
      </c>
    </row>
    <row r="395" spans="1:18" x14ac:dyDescent="0.25">
      <c r="A395" s="9" t="s">
        <v>2699</v>
      </c>
      <c r="B395" s="25">
        <v>44445</v>
      </c>
      <c r="C395" s="9" t="str">
        <f t="shared" si="18"/>
        <v>Monday</v>
      </c>
      <c r="D395" s="9" t="str">
        <f t="shared" si="19"/>
        <v>September</v>
      </c>
      <c r="E395" s="9" t="s">
        <v>2700</v>
      </c>
      <c r="F395" s="9" t="s">
        <v>6167</v>
      </c>
      <c r="G395" s="9">
        <v>1</v>
      </c>
      <c r="H395" s="9" t="str">
        <f>_xlfn.XLOOKUP(E395,customers!$A$2:$A$1001,customers!$B$2:$B$1001,,0)</f>
        <v>Anson Iddison</v>
      </c>
      <c r="I395" s="9" t="str">
        <f>IF(_xlfn.XLOOKUP(E395,customers!$A$2:$A$1001,customers!$C$2:$C$1001,,0)=0,"Not Available",(_xlfn.XLOOKUP(E395,customers!$A$2:$A$1001,customers!$C$2:$C$1001,,0)))</f>
        <v>aiddisonaw@usa.gov</v>
      </c>
      <c r="J395" s="9" t="str">
        <f>_xlfn.XLOOKUP(E395,customers!$A$1:$A$1001,customers!$G$1:$G$1001,,0)</f>
        <v>United States</v>
      </c>
      <c r="K395" s="9" t="str">
        <f>_xlfn.XLOOKUP($E395,customers!$A$2:$A$1001,customers!$F$2:$F$1001,,0)</f>
        <v>Santa Ana</v>
      </c>
      <c r="L395" s="9" t="s">
        <v>6199</v>
      </c>
      <c r="M395" s="9" t="s">
        <v>6200</v>
      </c>
      <c r="N395" s="10">
        <f>INDEX(products!$A$1:$G$49,MATCH('orders '!$F395,products!$A$1:$A$49,0),MATCH('orders '!N$1,products!$A$1:$G$1,0))</f>
        <v>0.2</v>
      </c>
      <c r="O395" s="26">
        <f>INDEX(products!$A$1:$G$49,MATCH('orders '!$F395,products!$A$1:$A$49,0),MATCH('orders '!O$1,products!$A$1:$G$1,0))</f>
        <v>3.8849999999999998</v>
      </c>
      <c r="P395" s="26">
        <f t="shared" si="20"/>
        <v>3.8849999999999998</v>
      </c>
      <c r="Q395" s="11">
        <f>_xlfn.XLOOKUP($F395,products!$A$2:$A$49,products!$G$2:$G$49,,0)</f>
        <v>0.34964999999999996</v>
      </c>
      <c r="R395" s="6" t="str">
        <f>IF(_xlfn.XLOOKUP(E395,customers!A395:A1394,customers!I395:I1394,0)=0,"Not Available",(_xlfn.XLOOKUP(E395,customers!A395:A1394,customers!I395:I1394,0)))</f>
        <v>Not Available</v>
      </c>
    </row>
    <row r="396" spans="1:18" x14ac:dyDescent="0.25">
      <c r="A396" s="6" t="s">
        <v>2710</v>
      </c>
      <c r="B396" s="23">
        <v>44083</v>
      </c>
      <c r="C396" s="6" t="str">
        <f t="shared" si="18"/>
        <v>Wednesday</v>
      </c>
      <c r="D396" s="6" t="str">
        <f t="shared" si="19"/>
        <v>September</v>
      </c>
      <c r="E396" s="6" t="s">
        <v>2711</v>
      </c>
      <c r="F396" s="6" t="s">
        <v>6142</v>
      </c>
      <c r="G396" s="6">
        <v>4</v>
      </c>
      <c r="H396" s="6" t="str">
        <f>_xlfn.XLOOKUP(E396,customers!$A$2:$A$1001,customers!$B$2:$B$1001,,0)</f>
        <v>Randal Longfield</v>
      </c>
      <c r="I396" s="6" t="str">
        <f>IF(_xlfn.XLOOKUP(E396,customers!$A$2:$A$1001,customers!$C$2:$C$1001,,0)=0,"Not Available",(_xlfn.XLOOKUP(E396,customers!$A$2:$A$1001,customers!$C$2:$C$1001,,0)))</f>
        <v>rlongfielday@bluehost.com</v>
      </c>
      <c r="J396" s="6" t="str">
        <f>_xlfn.XLOOKUP(E396,customers!$A$1:$A$1001,customers!$G$1:$G$1001,,0)</f>
        <v>United States</v>
      </c>
      <c r="K396" s="6" t="str">
        <f>_xlfn.XLOOKUP($E396,customers!$A$2:$A$1001,customers!$F$2:$F$1001,,0)</f>
        <v>Minneapolis</v>
      </c>
      <c r="L396" s="6" t="s">
        <v>6196</v>
      </c>
      <c r="M396" s="6" t="s">
        <v>6200</v>
      </c>
      <c r="N396" s="7">
        <f>INDEX(products!$A$1:$G$49,MATCH('orders '!$F396,products!$A$1:$A$49,0),MATCH('orders '!N$1,products!$A$1:$G$1,0))</f>
        <v>2.5</v>
      </c>
      <c r="O396" s="24">
        <f>INDEX(products!$A$1:$G$49,MATCH('orders '!$F396,products!$A$1:$A$49,0),MATCH('orders '!O$1,products!$A$1:$G$1,0))</f>
        <v>27.484999999999996</v>
      </c>
      <c r="P396" s="24">
        <f t="shared" si="20"/>
        <v>109.93999999999998</v>
      </c>
      <c r="Q396" s="8">
        <f>_xlfn.XLOOKUP($F396,products!$A$2:$A$49,products!$G$2:$G$49,,0)</f>
        <v>1.6490999999999998</v>
      </c>
      <c r="R396" s="6" t="str">
        <f>IF(_xlfn.XLOOKUP(E396,customers!A396:A1395,customers!I396:I1395,0)=0,"Not Available",(_xlfn.XLOOKUP(E396,customers!A396:A1395,customers!I396:I1395,0)))</f>
        <v>No</v>
      </c>
    </row>
    <row r="397" spans="1:18" x14ac:dyDescent="0.25">
      <c r="A397" s="9" t="s">
        <v>2716</v>
      </c>
      <c r="B397" s="25">
        <v>44465</v>
      </c>
      <c r="C397" s="9" t="str">
        <f t="shared" si="18"/>
        <v>Sunday</v>
      </c>
      <c r="D397" s="9" t="str">
        <f t="shared" si="19"/>
        <v>September</v>
      </c>
      <c r="E397" s="9" t="s">
        <v>2717</v>
      </c>
      <c r="F397" s="9" t="s">
        <v>6169</v>
      </c>
      <c r="G397" s="9">
        <v>6</v>
      </c>
      <c r="H397" s="9" t="str">
        <f>_xlfn.XLOOKUP(E397,customers!$A$2:$A$1001,customers!$B$2:$B$1001,,0)</f>
        <v>Gregorius Kislingbury</v>
      </c>
      <c r="I397" s="9" t="str">
        <f>IF(_xlfn.XLOOKUP(E397,customers!$A$2:$A$1001,customers!$C$2:$C$1001,,0)=0,"Not Available",(_xlfn.XLOOKUP(E397,customers!$A$2:$A$1001,customers!$C$2:$C$1001,,0)))</f>
        <v>gkislingburyaz@samsung.com</v>
      </c>
      <c r="J397" s="9" t="str">
        <f>_xlfn.XLOOKUP(E397,customers!$A$1:$A$1001,customers!$G$1:$G$1001,,0)</f>
        <v>United States</v>
      </c>
      <c r="K397" s="9" t="str">
        <f>_xlfn.XLOOKUP($E397,customers!$A$2:$A$1001,customers!$F$2:$F$1001,,0)</f>
        <v>Washington</v>
      </c>
      <c r="L397" s="9" t="s">
        <v>6201</v>
      </c>
      <c r="M397" s="9" t="s">
        <v>6202</v>
      </c>
      <c r="N397" s="10">
        <f>INDEX(products!$A$1:$G$49,MATCH('orders '!$F397,products!$A$1:$A$49,0),MATCH('orders '!N$1,products!$A$1:$G$1,0))</f>
        <v>0.5</v>
      </c>
      <c r="O397" s="26">
        <f>INDEX(products!$A$1:$G$49,MATCH('orders '!$F397,products!$A$1:$A$49,0),MATCH('orders '!O$1,products!$A$1:$G$1,0))</f>
        <v>7.77</v>
      </c>
      <c r="P397" s="26">
        <f t="shared" si="20"/>
        <v>46.62</v>
      </c>
      <c r="Q397" s="11">
        <f>_xlfn.XLOOKUP($F397,products!$A$2:$A$49,products!$G$2:$G$49,,0)</f>
        <v>1.0101</v>
      </c>
      <c r="R397" s="6" t="str">
        <f>IF(_xlfn.XLOOKUP(E397,customers!A397:A1396,customers!I397:I1396,0)=0,"Not Available",(_xlfn.XLOOKUP(E397,customers!A397:A1396,customers!I397:I1396,0)))</f>
        <v>Yes</v>
      </c>
    </row>
    <row r="398" spans="1:18" x14ac:dyDescent="0.25">
      <c r="A398" s="6" t="s">
        <v>2721</v>
      </c>
      <c r="B398" s="23">
        <v>44140</v>
      </c>
      <c r="C398" s="6" t="str">
        <f t="shared" si="18"/>
        <v>Thursday</v>
      </c>
      <c r="D398" s="6" t="str">
        <f t="shared" si="19"/>
        <v>November</v>
      </c>
      <c r="E398" s="6" t="s">
        <v>2722</v>
      </c>
      <c r="F398" s="6" t="s">
        <v>6180</v>
      </c>
      <c r="G398" s="6">
        <v>5</v>
      </c>
      <c r="H398" s="6" t="str">
        <f>_xlfn.XLOOKUP(E398,customers!$A$2:$A$1001,customers!$B$2:$B$1001,,0)</f>
        <v>Xenos Gibbons</v>
      </c>
      <c r="I398" s="6" t="str">
        <f>IF(_xlfn.XLOOKUP(E398,customers!$A$2:$A$1001,customers!$C$2:$C$1001,,0)=0,"Not Available",(_xlfn.XLOOKUP(E398,customers!$A$2:$A$1001,customers!$C$2:$C$1001,,0)))</f>
        <v>xgibbonsb0@artisteer.com</v>
      </c>
      <c r="J398" s="6" t="str">
        <f>_xlfn.XLOOKUP(E398,customers!$A$1:$A$1001,customers!$G$1:$G$1001,,0)</f>
        <v>United States</v>
      </c>
      <c r="K398" s="6" t="str">
        <f>_xlfn.XLOOKUP($E398,customers!$A$2:$A$1001,customers!$F$2:$F$1001,,0)</f>
        <v>San Bernardino</v>
      </c>
      <c r="L398" s="6" t="s">
        <v>6199</v>
      </c>
      <c r="M398" s="6" t="s">
        <v>6200</v>
      </c>
      <c r="N398" s="7">
        <f>INDEX(products!$A$1:$G$49,MATCH('orders '!$F398,products!$A$1:$A$49,0),MATCH('orders '!N$1,products!$A$1:$G$1,0))</f>
        <v>0.5</v>
      </c>
      <c r="O398" s="24">
        <f>INDEX(products!$A$1:$G$49,MATCH('orders '!$F398,products!$A$1:$A$49,0),MATCH('orders '!O$1,products!$A$1:$G$1,0))</f>
        <v>7.77</v>
      </c>
      <c r="P398" s="24">
        <f t="shared" si="20"/>
        <v>38.849999999999994</v>
      </c>
      <c r="Q398" s="8">
        <f>_xlfn.XLOOKUP($F398,products!$A$2:$A$49,products!$G$2:$G$49,,0)</f>
        <v>0.69929999999999992</v>
      </c>
      <c r="R398" s="6" t="str">
        <f>IF(_xlfn.XLOOKUP(E398,customers!A398:A1397,customers!I398:I1397,0)=0,"Not Available",(_xlfn.XLOOKUP(E398,customers!A398:A1397,customers!I398:I1397,0)))</f>
        <v>No</v>
      </c>
    </row>
    <row r="399" spans="1:18" x14ac:dyDescent="0.25">
      <c r="A399" s="9" t="s">
        <v>2727</v>
      </c>
      <c r="B399" s="25">
        <v>43720</v>
      </c>
      <c r="C399" s="9" t="str">
        <f t="shared" si="18"/>
        <v>Thursday</v>
      </c>
      <c r="D399" s="9" t="str">
        <f t="shared" si="19"/>
        <v>September</v>
      </c>
      <c r="E399" s="9" t="s">
        <v>2728</v>
      </c>
      <c r="F399" s="9" t="s">
        <v>6169</v>
      </c>
      <c r="G399" s="9">
        <v>4</v>
      </c>
      <c r="H399" s="9" t="str">
        <f>_xlfn.XLOOKUP(E399,customers!$A$2:$A$1001,customers!$B$2:$B$1001,,0)</f>
        <v>Fleur Parres</v>
      </c>
      <c r="I399" s="9" t="str">
        <f>IF(_xlfn.XLOOKUP(E399,customers!$A$2:$A$1001,customers!$C$2:$C$1001,,0)=0,"Not Available",(_xlfn.XLOOKUP(E399,customers!$A$2:$A$1001,customers!$C$2:$C$1001,,0)))</f>
        <v>fparresb1@imageshack.us</v>
      </c>
      <c r="J399" s="9" t="str">
        <f>_xlfn.XLOOKUP(E399,customers!$A$1:$A$1001,customers!$G$1:$G$1001,,0)</f>
        <v>United States</v>
      </c>
      <c r="K399" s="9" t="str">
        <f>_xlfn.XLOOKUP($E399,customers!$A$2:$A$1001,customers!$F$2:$F$1001,,0)</f>
        <v>Rochester</v>
      </c>
      <c r="L399" s="9" t="s">
        <v>6201</v>
      </c>
      <c r="M399" s="9" t="s">
        <v>6202</v>
      </c>
      <c r="N399" s="10">
        <f>INDEX(products!$A$1:$G$49,MATCH('orders '!$F399,products!$A$1:$A$49,0),MATCH('orders '!N$1,products!$A$1:$G$1,0))</f>
        <v>0.5</v>
      </c>
      <c r="O399" s="26">
        <f>INDEX(products!$A$1:$G$49,MATCH('orders '!$F399,products!$A$1:$A$49,0),MATCH('orders '!O$1,products!$A$1:$G$1,0))</f>
        <v>7.77</v>
      </c>
      <c r="P399" s="26">
        <f t="shared" si="20"/>
        <v>31.08</v>
      </c>
      <c r="Q399" s="11">
        <f>_xlfn.XLOOKUP($F399,products!$A$2:$A$49,products!$G$2:$G$49,,0)</f>
        <v>1.0101</v>
      </c>
      <c r="R399" s="6" t="str">
        <f>IF(_xlfn.XLOOKUP(E399,customers!A399:A1398,customers!I399:I1398,0)=0,"Not Available",(_xlfn.XLOOKUP(E399,customers!A399:A1398,customers!I399:I1398,0)))</f>
        <v>Yes</v>
      </c>
    </row>
    <row r="400" spans="1:18" x14ac:dyDescent="0.25">
      <c r="A400" s="6" t="s">
        <v>2733</v>
      </c>
      <c r="B400" s="23">
        <v>43677</v>
      </c>
      <c r="C400" s="6" t="str">
        <f t="shared" si="18"/>
        <v>Wednesday</v>
      </c>
      <c r="D400" s="6" t="str">
        <f t="shared" si="19"/>
        <v>July</v>
      </c>
      <c r="E400" s="6" t="s">
        <v>2734</v>
      </c>
      <c r="F400" s="6" t="s">
        <v>6154</v>
      </c>
      <c r="G400" s="6">
        <v>6</v>
      </c>
      <c r="H400" s="6" t="str">
        <f>_xlfn.XLOOKUP(E400,customers!$A$2:$A$1001,customers!$B$2:$B$1001,,0)</f>
        <v>Gran Sibray</v>
      </c>
      <c r="I400" s="6" t="str">
        <f>IF(_xlfn.XLOOKUP(E400,customers!$A$2:$A$1001,customers!$C$2:$C$1001,,0)=0,"Not Available",(_xlfn.XLOOKUP(E400,customers!$A$2:$A$1001,customers!$C$2:$C$1001,,0)))</f>
        <v>gsibrayb2@wsj.com</v>
      </c>
      <c r="J400" s="6" t="str">
        <f>_xlfn.XLOOKUP(E400,customers!$A$1:$A$1001,customers!$G$1:$G$1001,,0)</f>
        <v>United States</v>
      </c>
      <c r="K400" s="6" t="str">
        <f>_xlfn.XLOOKUP($E400,customers!$A$2:$A$1001,customers!$F$2:$F$1001,,0)</f>
        <v>Vancouver</v>
      </c>
      <c r="L400" s="6" t="s">
        <v>6199</v>
      </c>
      <c r="M400" s="6" t="s">
        <v>6202</v>
      </c>
      <c r="N400" s="7">
        <f>INDEX(products!$A$1:$G$49,MATCH('orders '!$F400,products!$A$1:$A$49,0),MATCH('orders '!N$1,products!$A$1:$G$1,0))</f>
        <v>0.2</v>
      </c>
      <c r="O400" s="24">
        <f>INDEX(products!$A$1:$G$49,MATCH('orders '!$F400,products!$A$1:$A$49,0),MATCH('orders '!O$1,products!$A$1:$G$1,0))</f>
        <v>2.9849999999999999</v>
      </c>
      <c r="P400" s="24">
        <f t="shared" si="20"/>
        <v>17.91</v>
      </c>
      <c r="Q400" s="8">
        <f>_xlfn.XLOOKUP($F400,products!$A$2:$A$49,products!$G$2:$G$49,,0)</f>
        <v>0.26865</v>
      </c>
      <c r="R400" s="6" t="str">
        <f>IF(_xlfn.XLOOKUP(E400,customers!A400:A1399,customers!I400:I1399,0)=0,"Not Available",(_xlfn.XLOOKUP(E400,customers!A400:A1399,customers!I400:I1399,0)))</f>
        <v>Yes</v>
      </c>
    </row>
    <row r="401" spans="1:18" x14ac:dyDescent="0.25">
      <c r="A401" s="9" t="s">
        <v>2739</v>
      </c>
      <c r="B401" s="25">
        <v>43539</v>
      </c>
      <c r="C401" s="9" t="str">
        <f t="shared" si="18"/>
        <v>Friday</v>
      </c>
      <c r="D401" s="9" t="str">
        <f t="shared" si="19"/>
        <v>March</v>
      </c>
      <c r="E401" s="9" t="s">
        <v>2740</v>
      </c>
      <c r="F401" s="9" t="s">
        <v>6185</v>
      </c>
      <c r="G401" s="9">
        <v>6</v>
      </c>
      <c r="H401" s="9" t="str">
        <f>_xlfn.XLOOKUP(E401,customers!$A$2:$A$1001,customers!$B$2:$B$1001,,0)</f>
        <v>Ingelbert Hotchkin</v>
      </c>
      <c r="I401" s="9" t="str">
        <f>IF(_xlfn.XLOOKUP(E401,customers!$A$2:$A$1001,customers!$C$2:$C$1001,,0)=0,"Not Available",(_xlfn.XLOOKUP(E401,customers!$A$2:$A$1001,customers!$C$2:$C$1001,,0)))</f>
        <v>ihotchkinb3@mit.edu</v>
      </c>
      <c r="J401" s="9" t="str">
        <f>_xlfn.XLOOKUP(E401,customers!$A$1:$A$1001,customers!$G$1:$G$1001,,0)</f>
        <v>United Kingdom</v>
      </c>
      <c r="K401" s="9" t="str">
        <f>_xlfn.XLOOKUP($E401,customers!$A$2:$A$1001,customers!$F$2:$F$1001,,0)</f>
        <v>Preston</v>
      </c>
      <c r="L401" s="9" t="s">
        <v>6198</v>
      </c>
      <c r="M401" s="9" t="s">
        <v>6202</v>
      </c>
      <c r="N401" s="10">
        <f>INDEX(products!$A$1:$G$49,MATCH('orders '!$F401,products!$A$1:$A$49,0),MATCH('orders '!N$1,products!$A$1:$G$1,0))</f>
        <v>2.5</v>
      </c>
      <c r="O401" s="26">
        <f>INDEX(products!$A$1:$G$49,MATCH('orders '!$F401,products!$A$1:$A$49,0),MATCH('orders '!O$1,products!$A$1:$G$1,0))</f>
        <v>27.945</v>
      </c>
      <c r="P401" s="26">
        <f t="shared" si="20"/>
        <v>167.67000000000002</v>
      </c>
      <c r="Q401" s="11">
        <f>_xlfn.XLOOKUP($F401,products!$A$2:$A$49,products!$G$2:$G$49,,0)</f>
        <v>3.07395</v>
      </c>
      <c r="R401" s="6" t="str">
        <f>IF(_xlfn.XLOOKUP(E401,customers!A401:A1400,customers!I401:I1400,0)=0,"Not Available",(_xlfn.XLOOKUP(E401,customers!A401:A1400,customers!I401:I1400,0)))</f>
        <v>No</v>
      </c>
    </row>
    <row r="402" spans="1:18" x14ac:dyDescent="0.25">
      <c r="A402" s="6" t="s">
        <v>2745</v>
      </c>
      <c r="B402" s="23">
        <v>44332</v>
      </c>
      <c r="C402" s="6" t="str">
        <f t="shared" si="18"/>
        <v>Sunday</v>
      </c>
      <c r="D402" s="6" t="str">
        <f t="shared" si="19"/>
        <v>May</v>
      </c>
      <c r="E402" s="6" t="s">
        <v>2746</v>
      </c>
      <c r="F402" s="6" t="s">
        <v>6170</v>
      </c>
      <c r="G402" s="6">
        <v>4</v>
      </c>
      <c r="H402" s="6" t="str">
        <f>_xlfn.XLOOKUP(E402,customers!$A$2:$A$1001,customers!$B$2:$B$1001,,0)</f>
        <v>Neely Broadberrie</v>
      </c>
      <c r="I402" s="6" t="str">
        <f>IF(_xlfn.XLOOKUP(E402,customers!$A$2:$A$1001,customers!$C$2:$C$1001,,0)=0,"Not Available",(_xlfn.XLOOKUP(E402,customers!$A$2:$A$1001,customers!$C$2:$C$1001,,0)))</f>
        <v>nbroadberrieb4@gnu.org</v>
      </c>
      <c r="J402" s="6" t="str">
        <f>_xlfn.XLOOKUP(E402,customers!$A$1:$A$1001,customers!$G$1:$G$1001,,0)</f>
        <v>United States</v>
      </c>
      <c r="K402" s="6" t="str">
        <f>_xlfn.XLOOKUP($E402,customers!$A$2:$A$1001,customers!$F$2:$F$1001,,0)</f>
        <v>Washington</v>
      </c>
      <c r="L402" s="6" t="s">
        <v>6201</v>
      </c>
      <c r="M402" s="6" t="s">
        <v>6200</v>
      </c>
      <c r="N402" s="7">
        <f>INDEX(products!$A$1:$G$49,MATCH('orders '!$F402,products!$A$1:$A$49,0),MATCH('orders '!N$1,products!$A$1:$G$1,0))</f>
        <v>1</v>
      </c>
      <c r="O402" s="24">
        <f>INDEX(products!$A$1:$G$49,MATCH('orders '!$F402,products!$A$1:$A$49,0),MATCH('orders '!O$1,products!$A$1:$G$1,0))</f>
        <v>15.85</v>
      </c>
      <c r="P402" s="24">
        <f t="shared" si="20"/>
        <v>63.4</v>
      </c>
      <c r="Q402" s="8">
        <f>_xlfn.XLOOKUP($F402,products!$A$2:$A$49,products!$G$2:$G$49,,0)</f>
        <v>2.0605000000000002</v>
      </c>
      <c r="R402" s="6" t="str">
        <f>IF(_xlfn.XLOOKUP(E402,customers!A402:A1401,customers!I402:I1401,0)=0,"Not Available",(_xlfn.XLOOKUP(E402,customers!A402:A1401,customers!I402:I1401,0)))</f>
        <v>No</v>
      </c>
    </row>
    <row r="403" spans="1:18" x14ac:dyDescent="0.25">
      <c r="A403" s="9" t="s">
        <v>2751</v>
      </c>
      <c r="B403" s="25">
        <v>43591</v>
      </c>
      <c r="C403" s="9" t="str">
        <f t="shared" si="18"/>
        <v>Monday</v>
      </c>
      <c r="D403" s="9" t="str">
        <f t="shared" si="19"/>
        <v>May</v>
      </c>
      <c r="E403" s="9" t="s">
        <v>2752</v>
      </c>
      <c r="F403" s="9" t="s">
        <v>6159</v>
      </c>
      <c r="G403" s="9">
        <v>2</v>
      </c>
      <c r="H403" s="9" t="str">
        <f>_xlfn.XLOOKUP(E403,customers!$A$2:$A$1001,customers!$B$2:$B$1001,,0)</f>
        <v>Rutger Pithcock</v>
      </c>
      <c r="I403" s="9" t="str">
        <f>IF(_xlfn.XLOOKUP(E403,customers!$A$2:$A$1001,customers!$C$2:$C$1001,,0)=0,"Not Available",(_xlfn.XLOOKUP(E403,customers!$A$2:$A$1001,customers!$C$2:$C$1001,,0)))</f>
        <v>rpithcockb5@yellowbook.com</v>
      </c>
      <c r="J403" s="9" t="str">
        <f>_xlfn.XLOOKUP(E403,customers!$A$1:$A$1001,customers!$G$1:$G$1001,,0)</f>
        <v>United States</v>
      </c>
      <c r="K403" s="9" t="str">
        <f>_xlfn.XLOOKUP($E403,customers!$A$2:$A$1001,customers!$F$2:$F$1001,,0)</f>
        <v>Knoxville</v>
      </c>
      <c r="L403" s="9" t="s">
        <v>6201</v>
      </c>
      <c r="M403" s="9" t="s">
        <v>6197</v>
      </c>
      <c r="N403" s="10">
        <f>INDEX(products!$A$1:$G$49,MATCH('orders '!$F403,products!$A$1:$A$49,0),MATCH('orders '!N$1,products!$A$1:$G$1,0))</f>
        <v>0.2</v>
      </c>
      <c r="O403" s="26">
        <f>INDEX(products!$A$1:$G$49,MATCH('orders '!$F403,products!$A$1:$A$49,0),MATCH('orders '!O$1,products!$A$1:$G$1,0))</f>
        <v>4.3650000000000002</v>
      </c>
      <c r="P403" s="26">
        <f t="shared" si="20"/>
        <v>8.73</v>
      </c>
      <c r="Q403" s="11">
        <f>_xlfn.XLOOKUP($F403,products!$A$2:$A$49,products!$G$2:$G$49,,0)</f>
        <v>0.56745000000000001</v>
      </c>
      <c r="R403" s="6" t="str">
        <f>IF(_xlfn.XLOOKUP(E403,customers!A403:A1402,customers!I403:I1402,0)=0,"Not Available",(_xlfn.XLOOKUP(E403,customers!A403:A1402,customers!I403:I1402,0)))</f>
        <v>Yes</v>
      </c>
    </row>
    <row r="404" spans="1:18" x14ac:dyDescent="0.25">
      <c r="A404" s="6" t="s">
        <v>2757</v>
      </c>
      <c r="B404" s="23">
        <v>43502</v>
      </c>
      <c r="C404" s="6" t="str">
        <f t="shared" si="18"/>
        <v>Wednesday</v>
      </c>
      <c r="D404" s="6" t="str">
        <f t="shared" si="19"/>
        <v>February</v>
      </c>
      <c r="E404" s="6" t="s">
        <v>2758</v>
      </c>
      <c r="F404" s="6" t="s">
        <v>6177</v>
      </c>
      <c r="G404" s="6">
        <v>3</v>
      </c>
      <c r="H404" s="6" t="str">
        <f>_xlfn.XLOOKUP(E404,customers!$A$2:$A$1001,customers!$B$2:$B$1001,,0)</f>
        <v>Gale Croysdale</v>
      </c>
      <c r="I404" s="6" t="str">
        <f>IF(_xlfn.XLOOKUP(E404,customers!$A$2:$A$1001,customers!$C$2:$C$1001,,0)=0,"Not Available",(_xlfn.XLOOKUP(E404,customers!$A$2:$A$1001,customers!$C$2:$C$1001,,0)))</f>
        <v>gcroysdaleb6@nih.gov</v>
      </c>
      <c r="J404" s="6" t="str">
        <f>_xlfn.XLOOKUP(E404,customers!$A$1:$A$1001,customers!$G$1:$G$1001,,0)</f>
        <v>United States</v>
      </c>
      <c r="K404" s="6" t="str">
        <f>_xlfn.XLOOKUP($E404,customers!$A$2:$A$1001,customers!$F$2:$F$1001,,0)</f>
        <v>Charleston</v>
      </c>
      <c r="L404" s="6" t="s">
        <v>6196</v>
      </c>
      <c r="M404" s="6" t="s">
        <v>6202</v>
      </c>
      <c r="N404" s="7">
        <f>INDEX(products!$A$1:$G$49,MATCH('orders '!$F404,products!$A$1:$A$49,0),MATCH('orders '!N$1,products!$A$1:$G$1,0))</f>
        <v>1</v>
      </c>
      <c r="O404" s="24">
        <f>INDEX(products!$A$1:$G$49,MATCH('orders '!$F404,products!$A$1:$A$49,0),MATCH('orders '!O$1,products!$A$1:$G$1,0))</f>
        <v>8.9499999999999993</v>
      </c>
      <c r="P404" s="24">
        <f t="shared" si="20"/>
        <v>26.849999999999998</v>
      </c>
      <c r="Q404" s="8">
        <f>_xlfn.XLOOKUP($F404,products!$A$2:$A$49,products!$G$2:$G$49,,0)</f>
        <v>0.53699999999999992</v>
      </c>
      <c r="R404" s="6" t="str">
        <f>IF(_xlfn.XLOOKUP(E404,customers!A404:A1403,customers!I404:I1403,0)=0,"Not Available",(_xlfn.XLOOKUP(E404,customers!A404:A1403,customers!I404:I1403,0)))</f>
        <v>Yes</v>
      </c>
    </row>
    <row r="405" spans="1:18" x14ac:dyDescent="0.25">
      <c r="A405" s="9" t="s">
        <v>2763</v>
      </c>
      <c r="B405" s="25">
        <v>44295</v>
      </c>
      <c r="C405" s="9" t="str">
        <f t="shared" si="18"/>
        <v>Friday</v>
      </c>
      <c r="D405" s="9" t="str">
        <f t="shared" si="19"/>
        <v>April</v>
      </c>
      <c r="E405" s="9" t="s">
        <v>2764</v>
      </c>
      <c r="F405" s="9" t="s">
        <v>6145</v>
      </c>
      <c r="G405" s="9">
        <v>2</v>
      </c>
      <c r="H405" s="9" t="str">
        <f>_xlfn.XLOOKUP(E405,customers!$A$2:$A$1001,customers!$B$2:$B$1001,,0)</f>
        <v>Benedetto Gozzett</v>
      </c>
      <c r="I405" s="9" t="str">
        <f>IF(_xlfn.XLOOKUP(E405,customers!$A$2:$A$1001,customers!$C$2:$C$1001,,0)=0,"Not Available",(_xlfn.XLOOKUP(E405,customers!$A$2:$A$1001,customers!$C$2:$C$1001,,0)))</f>
        <v>bgozzettb7@github.com</v>
      </c>
      <c r="J405" s="9" t="str">
        <f>_xlfn.XLOOKUP(E405,customers!$A$1:$A$1001,customers!$G$1:$G$1001,,0)</f>
        <v>United States</v>
      </c>
      <c r="K405" s="9" t="str">
        <f>_xlfn.XLOOKUP($E405,customers!$A$2:$A$1001,customers!$F$2:$F$1001,,0)</f>
        <v>Dallas</v>
      </c>
      <c r="L405" s="9" t="s">
        <v>6201</v>
      </c>
      <c r="M405" s="9" t="s">
        <v>6200</v>
      </c>
      <c r="N405" s="10">
        <f>INDEX(products!$A$1:$G$49,MATCH('orders '!$F405,products!$A$1:$A$49,0),MATCH('orders '!N$1,products!$A$1:$G$1,0))</f>
        <v>0.2</v>
      </c>
      <c r="O405" s="26">
        <f>INDEX(products!$A$1:$G$49,MATCH('orders '!$F405,products!$A$1:$A$49,0),MATCH('orders '!O$1,products!$A$1:$G$1,0))</f>
        <v>4.7549999999999999</v>
      </c>
      <c r="P405" s="26">
        <f t="shared" si="20"/>
        <v>9.51</v>
      </c>
      <c r="Q405" s="11">
        <f>_xlfn.XLOOKUP($F405,products!$A$2:$A$49,products!$G$2:$G$49,,0)</f>
        <v>0.61814999999999998</v>
      </c>
      <c r="R405" s="6" t="str">
        <f>IF(_xlfn.XLOOKUP(E405,customers!A405:A1404,customers!I405:I1404,0)=0,"Not Available",(_xlfn.XLOOKUP(E405,customers!A405:A1404,customers!I405:I1404,0)))</f>
        <v>No</v>
      </c>
    </row>
    <row r="406" spans="1:18" x14ac:dyDescent="0.25">
      <c r="A406" s="6" t="s">
        <v>2769</v>
      </c>
      <c r="B406" s="23">
        <v>43971</v>
      </c>
      <c r="C406" s="6" t="str">
        <f t="shared" si="18"/>
        <v>Wednesday</v>
      </c>
      <c r="D406" s="6" t="str">
        <f t="shared" si="19"/>
        <v>May</v>
      </c>
      <c r="E406" s="6" t="s">
        <v>2770</v>
      </c>
      <c r="F406" s="6" t="s">
        <v>6147</v>
      </c>
      <c r="G406" s="6">
        <v>4</v>
      </c>
      <c r="H406" s="6" t="str">
        <f>_xlfn.XLOOKUP(E406,customers!$A$2:$A$1001,customers!$B$2:$B$1001,,0)</f>
        <v>Tania Craggs</v>
      </c>
      <c r="I406" s="6" t="str">
        <f>IF(_xlfn.XLOOKUP(E406,customers!$A$2:$A$1001,customers!$C$2:$C$1001,,0)=0,"Not Available",(_xlfn.XLOOKUP(E406,customers!$A$2:$A$1001,customers!$C$2:$C$1001,,0)))</f>
        <v>tcraggsb8@house.gov</v>
      </c>
      <c r="J406" s="6" t="str">
        <f>_xlfn.XLOOKUP(E406,customers!$A$1:$A$1001,customers!$G$1:$G$1001,,0)</f>
        <v>Ireland</v>
      </c>
      <c r="K406" s="6" t="str">
        <f>_xlfn.XLOOKUP($E406,customers!$A$2:$A$1001,customers!$F$2:$F$1001,,0)</f>
        <v>Whitegate</v>
      </c>
      <c r="L406" s="6" t="s">
        <v>6199</v>
      </c>
      <c r="M406" s="6" t="s">
        <v>6202</v>
      </c>
      <c r="N406" s="7">
        <f>INDEX(products!$A$1:$G$49,MATCH('orders '!$F406,products!$A$1:$A$49,0),MATCH('orders '!N$1,products!$A$1:$G$1,0))</f>
        <v>1</v>
      </c>
      <c r="O406" s="24">
        <f>INDEX(products!$A$1:$G$49,MATCH('orders '!$F406,products!$A$1:$A$49,0),MATCH('orders '!O$1,products!$A$1:$G$1,0))</f>
        <v>9.9499999999999993</v>
      </c>
      <c r="P406" s="24">
        <f t="shared" si="20"/>
        <v>39.799999999999997</v>
      </c>
      <c r="Q406" s="8">
        <f>_xlfn.XLOOKUP($F406,products!$A$2:$A$49,products!$G$2:$G$49,,0)</f>
        <v>0.89549999999999985</v>
      </c>
      <c r="R406" s="6" t="str">
        <f>IF(_xlfn.XLOOKUP(E406,customers!A406:A1405,customers!I406:I1405,0)=0,"Not Available",(_xlfn.XLOOKUP(E406,customers!A406:A1405,customers!I406:I1405,0)))</f>
        <v>No</v>
      </c>
    </row>
    <row r="407" spans="1:18" x14ac:dyDescent="0.25">
      <c r="A407" s="9" t="s">
        <v>2775</v>
      </c>
      <c r="B407" s="25">
        <v>44167</v>
      </c>
      <c r="C407" s="9" t="str">
        <f t="shared" si="18"/>
        <v>Wednesday</v>
      </c>
      <c r="D407" s="9" t="str">
        <f t="shared" si="19"/>
        <v>December</v>
      </c>
      <c r="E407" s="9" t="s">
        <v>2776</v>
      </c>
      <c r="F407" s="9" t="s">
        <v>6139</v>
      </c>
      <c r="G407" s="9">
        <v>3</v>
      </c>
      <c r="H407" s="9" t="str">
        <f>_xlfn.XLOOKUP(E407,customers!$A$2:$A$1001,customers!$B$2:$B$1001,,0)</f>
        <v>Leonie Cullrford</v>
      </c>
      <c r="I407" s="9" t="str">
        <f>IF(_xlfn.XLOOKUP(E407,customers!$A$2:$A$1001,customers!$C$2:$C$1001,,0)=0,"Not Available",(_xlfn.XLOOKUP(E407,customers!$A$2:$A$1001,customers!$C$2:$C$1001,,0)))</f>
        <v>lcullrfordb9@xing.com</v>
      </c>
      <c r="J407" s="9" t="str">
        <f>_xlfn.XLOOKUP(E407,customers!$A$1:$A$1001,customers!$G$1:$G$1001,,0)</f>
        <v>United States</v>
      </c>
      <c r="K407" s="9" t="str">
        <f>_xlfn.XLOOKUP($E407,customers!$A$2:$A$1001,customers!$F$2:$F$1001,,0)</f>
        <v>Chico</v>
      </c>
      <c r="L407" s="9" t="s">
        <v>6198</v>
      </c>
      <c r="M407" s="9" t="s">
        <v>6197</v>
      </c>
      <c r="N407" s="10">
        <f>INDEX(products!$A$1:$G$49,MATCH('orders '!$F407,products!$A$1:$A$49,0),MATCH('orders '!N$1,products!$A$1:$G$1,0))</f>
        <v>0.5</v>
      </c>
      <c r="O407" s="26">
        <f>INDEX(products!$A$1:$G$49,MATCH('orders '!$F407,products!$A$1:$A$49,0),MATCH('orders '!O$1,products!$A$1:$G$1,0))</f>
        <v>8.25</v>
      </c>
      <c r="P407" s="26">
        <f t="shared" si="20"/>
        <v>24.75</v>
      </c>
      <c r="Q407" s="11">
        <f>_xlfn.XLOOKUP($F407,products!$A$2:$A$49,products!$G$2:$G$49,,0)</f>
        <v>0.90749999999999997</v>
      </c>
      <c r="R407" s="6" t="str">
        <f>IF(_xlfn.XLOOKUP(E407,customers!A407:A1406,customers!I407:I1406,0)=0,"Not Available",(_xlfn.XLOOKUP(E407,customers!A407:A1406,customers!I407:I1406,0)))</f>
        <v>Yes</v>
      </c>
    </row>
    <row r="408" spans="1:18" x14ac:dyDescent="0.25">
      <c r="A408" s="6" t="s">
        <v>2781</v>
      </c>
      <c r="B408" s="23">
        <v>44416</v>
      </c>
      <c r="C408" s="6" t="str">
        <f t="shared" si="18"/>
        <v>Sunday</v>
      </c>
      <c r="D408" s="6" t="str">
        <f t="shared" si="19"/>
        <v>August</v>
      </c>
      <c r="E408" s="6" t="s">
        <v>2782</v>
      </c>
      <c r="F408" s="6" t="s">
        <v>6141</v>
      </c>
      <c r="G408" s="6">
        <v>5</v>
      </c>
      <c r="H408" s="6" t="str">
        <f>_xlfn.XLOOKUP(E408,customers!$A$2:$A$1001,customers!$B$2:$B$1001,,0)</f>
        <v>Auguste Rizon</v>
      </c>
      <c r="I408" s="6" t="str">
        <f>IF(_xlfn.XLOOKUP(E408,customers!$A$2:$A$1001,customers!$C$2:$C$1001,,0)=0,"Not Available",(_xlfn.XLOOKUP(E408,customers!$A$2:$A$1001,customers!$C$2:$C$1001,,0)))</f>
        <v>arizonba@xing.com</v>
      </c>
      <c r="J408" s="6" t="str">
        <f>_xlfn.XLOOKUP(E408,customers!$A$1:$A$1001,customers!$G$1:$G$1001,,0)</f>
        <v>United States</v>
      </c>
      <c r="K408" s="6" t="str">
        <f>_xlfn.XLOOKUP($E408,customers!$A$2:$A$1001,customers!$F$2:$F$1001,,0)</f>
        <v>Little Rock</v>
      </c>
      <c r="L408" s="6" t="s">
        <v>6198</v>
      </c>
      <c r="M408" s="6" t="s">
        <v>6197</v>
      </c>
      <c r="N408" s="7">
        <f>INDEX(products!$A$1:$G$49,MATCH('orders '!$F408,products!$A$1:$A$49,0),MATCH('orders '!N$1,products!$A$1:$G$1,0))</f>
        <v>1</v>
      </c>
      <c r="O408" s="24">
        <f>INDEX(products!$A$1:$G$49,MATCH('orders '!$F408,products!$A$1:$A$49,0),MATCH('orders '!O$1,products!$A$1:$G$1,0))</f>
        <v>13.75</v>
      </c>
      <c r="P408" s="24">
        <f t="shared" si="20"/>
        <v>68.75</v>
      </c>
      <c r="Q408" s="8">
        <f>_xlfn.XLOOKUP($F408,products!$A$2:$A$49,products!$G$2:$G$49,,0)</f>
        <v>1.5125</v>
      </c>
      <c r="R408" s="6" t="str">
        <f>IF(_xlfn.XLOOKUP(E408,customers!A408:A1407,customers!I408:I1407,0)=0,"Not Available",(_xlfn.XLOOKUP(E408,customers!A408:A1407,customers!I408:I1407,0)))</f>
        <v>Yes</v>
      </c>
    </row>
    <row r="409" spans="1:18" x14ac:dyDescent="0.25">
      <c r="A409" s="9" t="s">
        <v>2787</v>
      </c>
      <c r="B409" s="25">
        <v>44595</v>
      </c>
      <c r="C409" s="9" t="str">
        <f t="shared" si="18"/>
        <v>Thursday</v>
      </c>
      <c r="D409" s="9" t="str">
        <f t="shared" si="19"/>
        <v>February</v>
      </c>
      <c r="E409" s="9" t="s">
        <v>2788</v>
      </c>
      <c r="F409" s="9" t="s">
        <v>6139</v>
      </c>
      <c r="G409" s="9">
        <v>6</v>
      </c>
      <c r="H409" s="9" t="str">
        <f>_xlfn.XLOOKUP(E409,customers!$A$2:$A$1001,customers!$B$2:$B$1001,,0)</f>
        <v>Lorin Guerrazzi</v>
      </c>
      <c r="I409" s="9" t="str">
        <f>IF(_xlfn.XLOOKUP(E409,customers!$A$2:$A$1001,customers!$C$2:$C$1001,,0)=0,"Not Available",(_xlfn.XLOOKUP(E409,customers!$A$2:$A$1001,customers!$C$2:$C$1001,,0)))</f>
        <v>Not Available</v>
      </c>
      <c r="J409" s="9" t="str">
        <f>_xlfn.XLOOKUP(E409,customers!$A$1:$A$1001,customers!$G$1:$G$1001,,0)</f>
        <v>Ireland</v>
      </c>
      <c r="K409" s="9" t="str">
        <f>_xlfn.XLOOKUP($E409,customers!$A$2:$A$1001,customers!$F$2:$F$1001,,0)</f>
        <v>Balrothery</v>
      </c>
      <c r="L409" s="9" t="s">
        <v>6198</v>
      </c>
      <c r="M409" s="9" t="s">
        <v>6197</v>
      </c>
      <c r="N409" s="10">
        <f>INDEX(products!$A$1:$G$49,MATCH('orders '!$F409,products!$A$1:$A$49,0),MATCH('orders '!N$1,products!$A$1:$G$1,0))</f>
        <v>0.5</v>
      </c>
      <c r="O409" s="26">
        <f>INDEX(products!$A$1:$G$49,MATCH('orders '!$F409,products!$A$1:$A$49,0),MATCH('orders '!O$1,products!$A$1:$G$1,0))</f>
        <v>8.25</v>
      </c>
      <c r="P409" s="26">
        <f t="shared" si="20"/>
        <v>49.5</v>
      </c>
      <c r="Q409" s="11">
        <f>_xlfn.XLOOKUP($F409,products!$A$2:$A$49,products!$G$2:$G$49,,0)</f>
        <v>0.90749999999999997</v>
      </c>
      <c r="R409" s="6" t="str">
        <f>IF(_xlfn.XLOOKUP(E409,customers!A409:A1408,customers!I409:I1408,0)=0,"Not Available",(_xlfn.XLOOKUP(E409,customers!A409:A1408,customers!I409:I1408,0)))</f>
        <v>No</v>
      </c>
    </row>
    <row r="410" spans="1:18" x14ac:dyDescent="0.25">
      <c r="A410" s="6" t="s">
        <v>2792</v>
      </c>
      <c r="B410" s="23">
        <v>44659</v>
      </c>
      <c r="C410" s="6" t="str">
        <f t="shared" si="18"/>
        <v>Friday</v>
      </c>
      <c r="D410" s="6" t="str">
        <f t="shared" si="19"/>
        <v>April</v>
      </c>
      <c r="E410" s="6" t="s">
        <v>2793</v>
      </c>
      <c r="F410" s="6" t="s">
        <v>6175</v>
      </c>
      <c r="G410" s="6">
        <v>2</v>
      </c>
      <c r="H410" s="6" t="str">
        <f>_xlfn.XLOOKUP(E410,customers!$A$2:$A$1001,customers!$B$2:$B$1001,,0)</f>
        <v>Felice Miell</v>
      </c>
      <c r="I410" s="6" t="str">
        <f>IF(_xlfn.XLOOKUP(E410,customers!$A$2:$A$1001,customers!$C$2:$C$1001,,0)=0,"Not Available",(_xlfn.XLOOKUP(E410,customers!$A$2:$A$1001,customers!$C$2:$C$1001,,0)))</f>
        <v>fmiellbc@spiegel.de</v>
      </c>
      <c r="J410" s="6" t="str">
        <f>_xlfn.XLOOKUP(E410,customers!$A$1:$A$1001,customers!$G$1:$G$1001,,0)</f>
        <v>United States</v>
      </c>
      <c r="K410" s="6" t="str">
        <f>_xlfn.XLOOKUP($E410,customers!$A$2:$A$1001,customers!$F$2:$F$1001,,0)</f>
        <v>New Brunswick</v>
      </c>
      <c r="L410" s="6" t="s">
        <v>6199</v>
      </c>
      <c r="M410" s="6" t="s">
        <v>6197</v>
      </c>
      <c r="N410" s="7">
        <f>INDEX(products!$A$1:$G$49,MATCH('orders '!$F410,products!$A$1:$A$49,0),MATCH('orders '!N$1,products!$A$1:$G$1,0))</f>
        <v>2.5</v>
      </c>
      <c r="O410" s="24">
        <f>INDEX(products!$A$1:$G$49,MATCH('orders '!$F410,products!$A$1:$A$49,0),MATCH('orders '!O$1,products!$A$1:$G$1,0))</f>
        <v>25.874999999999996</v>
      </c>
      <c r="P410" s="24">
        <f t="shared" si="20"/>
        <v>51.749999999999993</v>
      </c>
      <c r="Q410" s="8">
        <f>_xlfn.XLOOKUP($F410,products!$A$2:$A$49,products!$G$2:$G$49,,0)</f>
        <v>2.3287499999999994</v>
      </c>
      <c r="R410" s="6" t="str">
        <f>IF(_xlfn.XLOOKUP(E410,customers!A410:A1409,customers!I410:I1409,0)=0,"Not Available",(_xlfn.XLOOKUP(E410,customers!A410:A1409,customers!I410:I1409,0)))</f>
        <v>Yes</v>
      </c>
    </row>
    <row r="411" spans="1:18" x14ac:dyDescent="0.25">
      <c r="A411" s="9" t="s">
        <v>2798</v>
      </c>
      <c r="B411" s="25">
        <v>44203</v>
      </c>
      <c r="C411" s="9" t="str">
        <f t="shared" si="18"/>
        <v>Thursday</v>
      </c>
      <c r="D411" s="9" t="str">
        <f t="shared" si="19"/>
        <v>January</v>
      </c>
      <c r="E411" s="9" t="s">
        <v>2799</v>
      </c>
      <c r="F411" s="9" t="s">
        <v>6170</v>
      </c>
      <c r="G411" s="9">
        <v>3</v>
      </c>
      <c r="H411" s="9" t="str">
        <f>_xlfn.XLOOKUP(E411,customers!$A$2:$A$1001,customers!$B$2:$B$1001,,0)</f>
        <v>Hamish Skeech</v>
      </c>
      <c r="I411" s="9" t="str">
        <f>IF(_xlfn.XLOOKUP(E411,customers!$A$2:$A$1001,customers!$C$2:$C$1001,,0)=0,"Not Available",(_xlfn.XLOOKUP(E411,customers!$A$2:$A$1001,customers!$C$2:$C$1001,,0)))</f>
        <v>Not Available</v>
      </c>
      <c r="J411" s="9" t="str">
        <f>_xlfn.XLOOKUP(E411,customers!$A$1:$A$1001,customers!$G$1:$G$1001,,0)</f>
        <v>Ireland</v>
      </c>
      <c r="K411" s="9" t="str">
        <f>_xlfn.XLOOKUP($E411,customers!$A$2:$A$1001,customers!$F$2:$F$1001,,0)</f>
        <v>Valleymount</v>
      </c>
      <c r="L411" s="9" t="s">
        <v>6201</v>
      </c>
      <c r="M411" s="9" t="s">
        <v>6200</v>
      </c>
      <c r="N411" s="10">
        <f>INDEX(products!$A$1:$G$49,MATCH('orders '!$F411,products!$A$1:$A$49,0),MATCH('orders '!N$1,products!$A$1:$G$1,0))</f>
        <v>1</v>
      </c>
      <c r="O411" s="26">
        <f>INDEX(products!$A$1:$G$49,MATCH('orders '!$F411,products!$A$1:$A$49,0),MATCH('orders '!O$1,products!$A$1:$G$1,0))</f>
        <v>15.85</v>
      </c>
      <c r="P411" s="26">
        <f t="shared" si="20"/>
        <v>47.55</v>
      </c>
      <c r="Q411" s="11">
        <f>_xlfn.XLOOKUP($F411,products!$A$2:$A$49,products!$G$2:$G$49,,0)</f>
        <v>2.0605000000000002</v>
      </c>
      <c r="R411" s="6" t="str">
        <f>IF(_xlfn.XLOOKUP(E411,customers!A411:A1410,customers!I411:I1410,0)=0,"Not Available",(_xlfn.XLOOKUP(E411,customers!A411:A1410,customers!I411:I1410,0)))</f>
        <v>Yes</v>
      </c>
    </row>
    <row r="412" spans="1:18" x14ac:dyDescent="0.25">
      <c r="A412" s="6" t="s">
        <v>2803</v>
      </c>
      <c r="B412" s="23">
        <v>44441</v>
      </c>
      <c r="C412" s="6" t="str">
        <f t="shared" si="18"/>
        <v>Thursday</v>
      </c>
      <c r="D412" s="6" t="str">
        <f t="shared" si="19"/>
        <v>September</v>
      </c>
      <c r="E412" s="6" t="s">
        <v>2804</v>
      </c>
      <c r="F412" s="6" t="s">
        <v>6167</v>
      </c>
      <c r="G412" s="6">
        <v>4</v>
      </c>
      <c r="H412" s="6" t="str">
        <f>_xlfn.XLOOKUP(E412,customers!$A$2:$A$1001,customers!$B$2:$B$1001,,0)</f>
        <v>Giordano Lorenzin</v>
      </c>
      <c r="I412" s="6" t="str">
        <f>IF(_xlfn.XLOOKUP(E412,customers!$A$2:$A$1001,customers!$C$2:$C$1001,,0)=0,"Not Available",(_xlfn.XLOOKUP(E412,customers!$A$2:$A$1001,customers!$C$2:$C$1001,,0)))</f>
        <v>Not Available</v>
      </c>
      <c r="J412" s="6" t="str">
        <f>_xlfn.XLOOKUP(E412,customers!$A$1:$A$1001,customers!$G$1:$G$1001,,0)</f>
        <v>United States</v>
      </c>
      <c r="K412" s="6" t="str">
        <f>_xlfn.XLOOKUP($E412,customers!$A$2:$A$1001,customers!$F$2:$F$1001,,0)</f>
        <v>San Francisco</v>
      </c>
      <c r="L412" s="6" t="s">
        <v>6199</v>
      </c>
      <c r="M412" s="6" t="s">
        <v>6200</v>
      </c>
      <c r="N412" s="7">
        <f>INDEX(products!$A$1:$G$49,MATCH('orders '!$F412,products!$A$1:$A$49,0),MATCH('orders '!N$1,products!$A$1:$G$1,0))</f>
        <v>0.2</v>
      </c>
      <c r="O412" s="24">
        <f>INDEX(products!$A$1:$G$49,MATCH('orders '!$F412,products!$A$1:$A$49,0),MATCH('orders '!O$1,products!$A$1:$G$1,0))</f>
        <v>3.8849999999999998</v>
      </c>
      <c r="P412" s="24">
        <f t="shared" si="20"/>
        <v>15.54</v>
      </c>
      <c r="Q412" s="8">
        <f>_xlfn.XLOOKUP($F412,products!$A$2:$A$49,products!$G$2:$G$49,,0)</f>
        <v>0.34964999999999996</v>
      </c>
      <c r="R412" s="6" t="str">
        <f>IF(_xlfn.XLOOKUP(E412,customers!A412:A1411,customers!I412:I1411,0)=0,"Not Available",(_xlfn.XLOOKUP(E412,customers!A412:A1411,customers!I412:I1411,0)))</f>
        <v>No</v>
      </c>
    </row>
    <row r="413" spans="1:18" x14ac:dyDescent="0.25">
      <c r="A413" s="9" t="s">
        <v>2808</v>
      </c>
      <c r="B413" s="25">
        <v>44504</v>
      </c>
      <c r="C413" s="9" t="str">
        <f t="shared" si="18"/>
        <v>Thursday</v>
      </c>
      <c r="D413" s="9" t="str">
        <f t="shared" si="19"/>
        <v>November</v>
      </c>
      <c r="E413" s="9" t="s">
        <v>2809</v>
      </c>
      <c r="F413" s="9" t="s">
        <v>6162</v>
      </c>
      <c r="G413" s="9">
        <v>6</v>
      </c>
      <c r="H413" s="9" t="str">
        <f>_xlfn.XLOOKUP(E413,customers!$A$2:$A$1001,customers!$B$2:$B$1001,,0)</f>
        <v>Harwilll Bishell</v>
      </c>
      <c r="I413" s="9" t="str">
        <f>IF(_xlfn.XLOOKUP(E413,customers!$A$2:$A$1001,customers!$C$2:$C$1001,,0)=0,"Not Available",(_xlfn.XLOOKUP(E413,customers!$A$2:$A$1001,customers!$C$2:$C$1001,,0)))</f>
        <v>Not Available</v>
      </c>
      <c r="J413" s="9" t="str">
        <f>_xlfn.XLOOKUP(E413,customers!$A$1:$A$1001,customers!$G$1:$G$1001,,0)</f>
        <v>United States</v>
      </c>
      <c r="K413" s="9" t="str">
        <f>_xlfn.XLOOKUP($E413,customers!$A$2:$A$1001,customers!$F$2:$F$1001,,0)</f>
        <v>Lafayette</v>
      </c>
      <c r="L413" s="9" t="s">
        <v>6201</v>
      </c>
      <c r="M413" s="9" t="s">
        <v>6197</v>
      </c>
      <c r="N413" s="10">
        <f>INDEX(products!$A$1:$G$49,MATCH('orders '!$F413,products!$A$1:$A$49,0),MATCH('orders '!N$1,products!$A$1:$G$1,0))</f>
        <v>1</v>
      </c>
      <c r="O413" s="26">
        <f>INDEX(products!$A$1:$G$49,MATCH('orders '!$F413,products!$A$1:$A$49,0),MATCH('orders '!O$1,products!$A$1:$G$1,0))</f>
        <v>14.55</v>
      </c>
      <c r="P413" s="26">
        <f t="shared" si="20"/>
        <v>87.300000000000011</v>
      </c>
      <c r="Q413" s="11">
        <f>_xlfn.XLOOKUP($F413,products!$A$2:$A$49,products!$G$2:$G$49,,0)</f>
        <v>1.8915000000000002</v>
      </c>
      <c r="R413" s="6" t="str">
        <f>IF(_xlfn.XLOOKUP(E413,customers!A413:A1412,customers!I413:I1412,0)=0,"Not Available",(_xlfn.XLOOKUP(E413,customers!A413:A1412,customers!I413:I1412,0)))</f>
        <v>Yes</v>
      </c>
    </row>
    <row r="414" spans="1:18" x14ac:dyDescent="0.25">
      <c r="A414" s="6" t="s">
        <v>2813</v>
      </c>
      <c r="B414" s="23">
        <v>44410</v>
      </c>
      <c r="C414" s="6" t="str">
        <f t="shared" si="18"/>
        <v>Monday</v>
      </c>
      <c r="D414" s="6" t="str">
        <f t="shared" si="19"/>
        <v>August</v>
      </c>
      <c r="E414" s="6" t="s">
        <v>2814</v>
      </c>
      <c r="F414" s="6" t="s">
        <v>6155</v>
      </c>
      <c r="G414" s="6">
        <v>5</v>
      </c>
      <c r="H414" s="6" t="str">
        <f>_xlfn.XLOOKUP(E414,customers!$A$2:$A$1001,customers!$B$2:$B$1001,,0)</f>
        <v>Freeland Missenden</v>
      </c>
      <c r="I414" s="6" t="str">
        <f>IF(_xlfn.XLOOKUP(E414,customers!$A$2:$A$1001,customers!$C$2:$C$1001,,0)=0,"Not Available",(_xlfn.XLOOKUP(E414,customers!$A$2:$A$1001,customers!$C$2:$C$1001,,0)))</f>
        <v>Not Available</v>
      </c>
      <c r="J414" s="6" t="str">
        <f>_xlfn.XLOOKUP(E414,customers!$A$1:$A$1001,customers!$G$1:$G$1001,,0)</f>
        <v>United States</v>
      </c>
      <c r="K414" s="6" t="str">
        <f>_xlfn.XLOOKUP($E414,customers!$A$2:$A$1001,customers!$F$2:$F$1001,,0)</f>
        <v>San Diego</v>
      </c>
      <c r="L414" s="6" t="s">
        <v>6199</v>
      </c>
      <c r="M414" s="6" t="s">
        <v>6197</v>
      </c>
      <c r="N414" s="7">
        <f>INDEX(products!$A$1:$G$49,MATCH('orders '!$F414,products!$A$1:$A$49,0),MATCH('orders '!N$1,products!$A$1:$G$1,0))</f>
        <v>1</v>
      </c>
      <c r="O414" s="24">
        <f>INDEX(products!$A$1:$G$49,MATCH('orders '!$F414,products!$A$1:$A$49,0),MATCH('orders '!O$1,products!$A$1:$G$1,0))</f>
        <v>11.25</v>
      </c>
      <c r="P414" s="24">
        <f t="shared" si="20"/>
        <v>56.25</v>
      </c>
      <c r="Q414" s="8">
        <f>_xlfn.XLOOKUP($F414,products!$A$2:$A$49,products!$G$2:$G$49,,0)</f>
        <v>1.0125</v>
      </c>
      <c r="R414" s="6" t="str">
        <f>IF(_xlfn.XLOOKUP(E414,customers!A414:A1413,customers!I414:I1413,0)=0,"Not Available",(_xlfn.XLOOKUP(E414,customers!A414:A1413,customers!I414:I1413,0)))</f>
        <v>Yes</v>
      </c>
    </row>
    <row r="415" spans="1:18" x14ac:dyDescent="0.25">
      <c r="A415" s="9" t="s">
        <v>2818</v>
      </c>
      <c r="B415" s="25">
        <v>43857</v>
      </c>
      <c r="C415" s="9" t="str">
        <f t="shared" si="18"/>
        <v>Monday</v>
      </c>
      <c r="D415" s="9" t="str">
        <f t="shared" si="19"/>
        <v>January</v>
      </c>
      <c r="E415" s="9" t="s">
        <v>2819</v>
      </c>
      <c r="F415" s="9" t="s">
        <v>6164</v>
      </c>
      <c r="G415" s="9">
        <v>1</v>
      </c>
      <c r="H415" s="9" t="str">
        <f>_xlfn.XLOOKUP(E415,customers!$A$2:$A$1001,customers!$B$2:$B$1001,,0)</f>
        <v>Waylan Springall</v>
      </c>
      <c r="I415" s="9" t="str">
        <f>IF(_xlfn.XLOOKUP(E415,customers!$A$2:$A$1001,customers!$C$2:$C$1001,,0)=0,"Not Available",(_xlfn.XLOOKUP(E415,customers!$A$2:$A$1001,customers!$C$2:$C$1001,,0)))</f>
        <v>wspringallbh@jugem.jp</v>
      </c>
      <c r="J415" s="9" t="str">
        <f>_xlfn.XLOOKUP(E415,customers!$A$1:$A$1001,customers!$G$1:$G$1001,,0)</f>
        <v>United States</v>
      </c>
      <c r="K415" s="9" t="str">
        <f>_xlfn.XLOOKUP($E415,customers!$A$2:$A$1001,customers!$F$2:$F$1001,,0)</f>
        <v>Alhambra</v>
      </c>
      <c r="L415" s="9" t="s">
        <v>6201</v>
      </c>
      <c r="M415" s="9" t="s">
        <v>6200</v>
      </c>
      <c r="N415" s="10">
        <f>INDEX(products!$A$1:$G$49,MATCH('orders '!$F415,products!$A$1:$A$49,0),MATCH('orders '!N$1,products!$A$1:$G$1,0))</f>
        <v>2.5</v>
      </c>
      <c r="O415" s="26">
        <f>INDEX(products!$A$1:$G$49,MATCH('orders '!$F415,products!$A$1:$A$49,0),MATCH('orders '!O$1,products!$A$1:$G$1,0))</f>
        <v>36.454999999999998</v>
      </c>
      <c r="P415" s="26">
        <f t="shared" si="20"/>
        <v>36.454999999999998</v>
      </c>
      <c r="Q415" s="11">
        <f>_xlfn.XLOOKUP($F415,products!$A$2:$A$49,products!$G$2:$G$49,,0)</f>
        <v>4.7391499999999995</v>
      </c>
      <c r="R415" s="6" t="str">
        <f>IF(_xlfn.XLOOKUP(E415,customers!A415:A1414,customers!I415:I1414,0)=0,"Not Available",(_xlfn.XLOOKUP(E415,customers!A415:A1414,customers!I415:I1414,0)))</f>
        <v>Yes</v>
      </c>
    </row>
    <row r="416" spans="1:18" x14ac:dyDescent="0.25">
      <c r="A416" s="6" t="s">
        <v>2824</v>
      </c>
      <c r="B416" s="23">
        <v>43802</v>
      </c>
      <c r="C416" s="6" t="str">
        <f t="shared" si="18"/>
        <v>Tuesday</v>
      </c>
      <c r="D416" s="6" t="str">
        <f t="shared" si="19"/>
        <v>December</v>
      </c>
      <c r="E416" s="6" t="s">
        <v>2825</v>
      </c>
      <c r="F416" s="6" t="s">
        <v>6178</v>
      </c>
      <c r="G416" s="6">
        <v>3</v>
      </c>
      <c r="H416" s="6" t="str">
        <f>_xlfn.XLOOKUP(E416,customers!$A$2:$A$1001,customers!$B$2:$B$1001,,0)</f>
        <v>Kiri Avramow</v>
      </c>
      <c r="I416" s="6" t="str">
        <f>IF(_xlfn.XLOOKUP(E416,customers!$A$2:$A$1001,customers!$C$2:$C$1001,,0)=0,"Not Available",(_xlfn.XLOOKUP(E416,customers!$A$2:$A$1001,customers!$C$2:$C$1001,,0)))</f>
        <v>Not Available</v>
      </c>
      <c r="J416" s="6" t="str">
        <f>_xlfn.XLOOKUP(E416,customers!$A$1:$A$1001,customers!$G$1:$G$1001,,0)</f>
        <v>United States</v>
      </c>
      <c r="K416" s="6" t="str">
        <f>_xlfn.XLOOKUP($E416,customers!$A$2:$A$1001,customers!$F$2:$F$1001,,0)</f>
        <v>Tyler</v>
      </c>
      <c r="L416" s="6" t="s">
        <v>6196</v>
      </c>
      <c r="M416" s="6" t="s">
        <v>6200</v>
      </c>
      <c r="N416" s="7">
        <f>INDEX(products!$A$1:$G$49,MATCH('orders '!$F416,products!$A$1:$A$49,0),MATCH('orders '!N$1,products!$A$1:$G$1,0))</f>
        <v>0.2</v>
      </c>
      <c r="O416" s="24">
        <f>INDEX(products!$A$1:$G$49,MATCH('orders '!$F416,products!$A$1:$A$49,0),MATCH('orders '!O$1,products!$A$1:$G$1,0))</f>
        <v>3.5849999999999995</v>
      </c>
      <c r="P416" s="24">
        <f t="shared" si="20"/>
        <v>10.754999999999999</v>
      </c>
      <c r="Q416" s="8">
        <f>_xlfn.XLOOKUP($F416,products!$A$2:$A$49,products!$G$2:$G$49,,0)</f>
        <v>0.21509999999999996</v>
      </c>
      <c r="R416" s="6" t="str">
        <f>IF(_xlfn.XLOOKUP(E416,customers!A416:A1415,customers!I416:I1415,0)=0,"Not Available",(_xlfn.XLOOKUP(E416,customers!A416:A1415,customers!I416:I1415,0)))</f>
        <v>Yes</v>
      </c>
    </row>
    <row r="417" spans="1:18" x14ac:dyDescent="0.25">
      <c r="A417" s="9" t="s">
        <v>2829</v>
      </c>
      <c r="B417" s="25">
        <v>43683</v>
      </c>
      <c r="C417" s="9" t="str">
        <f t="shared" si="18"/>
        <v>Tuesday</v>
      </c>
      <c r="D417" s="9" t="str">
        <f t="shared" si="19"/>
        <v>August</v>
      </c>
      <c r="E417" s="9" t="s">
        <v>2830</v>
      </c>
      <c r="F417" s="9" t="s">
        <v>6174</v>
      </c>
      <c r="G417" s="9">
        <v>3</v>
      </c>
      <c r="H417" s="9" t="str">
        <f>_xlfn.XLOOKUP(E417,customers!$A$2:$A$1001,customers!$B$2:$B$1001,,0)</f>
        <v>Gregg Hawkyens</v>
      </c>
      <c r="I417" s="9" t="str">
        <f>IF(_xlfn.XLOOKUP(E417,customers!$A$2:$A$1001,customers!$C$2:$C$1001,,0)=0,"Not Available",(_xlfn.XLOOKUP(E417,customers!$A$2:$A$1001,customers!$C$2:$C$1001,,0)))</f>
        <v>ghawkyensbj@census.gov</v>
      </c>
      <c r="J417" s="9" t="str">
        <f>_xlfn.XLOOKUP(E417,customers!$A$1:$A$1001,customers!$G$1:$G$1001,,0)</f>
        <v>United States</v>
      </c>
      <c r="K417" s="9" t="str">
        <f>_xlfn.XLOOKUP($E417,customers!$A$2:$A$1001,customers!$F$2:$F$1001,,0)</f>
        <v>Lafayette</v>
      </c>
      <c r="L417" s="9" t="s">
        <v>6196</v>
      </c>
      <c r="M417" s="9" t="s">
        <v>6197</v>
      </c>
      <c r="N417" s="10">
        <f>INDEX(products!$A$1:$G$49,MATCH('orders '!$F417,products!$A$1:$A$49,0),MATCH('orders '!N$1,products!$A$1:$G$1,0))</f>
        <v>0.2</v>
      </c>
      <c r="O417" s="26">
        <f>INDEX(products!$A$1:$G$49,MATCH('orders '!$F417,products!$A$1:$A$49,0),MATCH('orders '!O$1,products!$A$1:$G$1,0))</f>
        <v>2.9849999999999999</v>
      </c>
      <c r="P417" s="26">
        <f t="shared" si="20"/>
        <v>8.9550000000000001</v>
      </c>
      <c r="Q417" s="11">
        <f>_xlfn.XLOOKUP($F417,products!$A$2:$A$49,products!$G$2:$G$49,,0)</f>
        <v>0.17909999999999998</v>
      </c>
      <c r="R417" s="6" t="str">
        <f>IF(_xlfn.XLOOKUP(E417,customers!A417:A1416,customers!I417:I1416,0)=0,"Not Available",(_xlfn.XLOOKUP(E417,customers!A417:A1416,customers!I417:I1416,0)))</f>
        <v>No</v>
      </c>
    </row>
    <row r="418" spans="1:18" x14ac:dyDescent="0.25">
      <c r="A418" s="6" t="s">
        <v>2834</v>
      </c>
      <c r="B418" s="23">
        <v>43901</v>
      </c>
      <c r="C418" s="6" t="str">
        <f t="shared" si="18"/>
        <v>Wednesday</v>
      </c>
      <c r="D418" s="6" t="str">
        <f t="shared" si="19"/>
        <v>March</v>
      </c>
      <c r="E418" s="6" t="s">
        <v>2835</v>
      </c>
      <c r="F418" s="6" t="s">
        <v>6180</v>
      </c>
      <c r="G418" s="6">
        <v>3</v>
      </c>
      <c r="H418" s="6" t="str">
        <f>_xlfn.XLOOKUP(E418,customers!$A$2:$A$1001,customers!$B$2:$B$1001,,0)</f>
        <v>Reggis Pracy</v>
      </c>
      <c r="I418" s="6" t="str">
        <f>IF(_xlfn.XLOOKUP(E418,customers!$A$2:$A$1001,customers!$C$2:$C$1001,,0)=0,"Not Available",(_xlfn.XLOOKUP(E418,customers!$A$2:$A$1001,customers!$C$2:$C$1001,,0)))</f>
        <v>Not Available</v>
      </c>
      <c r="J418" s="6" t="str">
        <f>_xlfn.XLOOKUP(E418,customers!$A$1:$A$1001,customers!$G$1:$G$1001,,0)</f>
        <v>United States</v>
      </c>
      <c r="K418" s="6" t="str">
        <f>_xlfn.XLOOKUP($E418,customers!$A$2:$A$1001,customers!$F$2:$F$1001,,0)</f>
        <v>Dayton</v>
      </c>
      <c r="L418" s="6" t="s">
        <v>6199</v>
      </c>
      <c r="M418" s="6" t="s">
        <v>6200</v>
      </c>
      <c r="N418" s="7">
        <f>INDEX(products!$A$1:$G$49,MATCH('orders '!$F418,products!$A$1:$A$49,0),MATCH('orders '!N$1,products!$A$1:$G$1,0))</f>
        <v>0.5</v>
      </c>
      <c r="O418" s="24">
        <f>INDEX(products!$A$1:$G$49,MATCH('orders '!$F418,products!$A$1:$A$49,0),MATCH('orders '!O$1,products!$A$1:$G$1,0))</f>
        <v>7.77</v>
      </c>
      <c r="P418" s="24">
        <f t="shared" si="20"/>
        <v>23.31</v>
      </c>
      <c r="Q418" s="8">
        <f>_xlfn.XLOOKUP($F418,products!$A$2:$A$49,products!$G$2:$G$49,,0)</f>
        <v>0.69929999999999992</v>
      </c>
      <c r="R418" s="6" t="str">
        <f>IF(_xlfn.XLOOKUP(E418,customers!A418:A1417,customers!I418:I1417,0)=0,"Not Available",(_xlfn.XLOOKUP(E418,customers!A418:A1417,customers!I418:I1417,0)))</f>
        <v>Yes</v>
      </c>
    </row>
    <row r="419" spans="1:18" x14ac:dyDescent="0.25">
      <c r="A419" s="9" t="s">
        <v>2839</v>
      </c>
      <c r="B419" s="25">
        <v>44457</v>
      </c>
      <c r="C419" s="9" t="str">
        <f t="shared" si="18"/>
        <v>Saturday</v>
      </c>
      <c r="D419" s="9" t="str">
        <f t="shared" si="19"/>
        <v>September</v>
      </c>
      <c r="E419" s="9" t="s">
        <v>2840</v>
      </c>
      <c r="F419" s="9" t="s">
        <v>6182</v>
      </c>
      <c r="G419" s="9">
        <v>1</v>
      </c>
      <c r="H419" s="9" t="str">
        <f>_xlfn.XLOOKUP(E419,customers!$A$2:$A$1001,customers!$B$2:$B$1001,,0)</f>
        <v>Paula Denis</v>
      </c>
      <c r="I419" s="9" t="str">
        <f>IF(_xlfn.XLOOKUP(E419,customers!$A$2:$A$1001,customers!$C$2:$C$1001,,0)=0,"Not Available",(_xlfn.XLOOKUP(E419,customers!$A$2:$A$1001,customers!$C$2:$C$1001,,0)))</f>
        <v>Not Available</v>
      </c>
      <c r="J419" s="9" t="str">
        <f>_xlfn.XLOOKUP(E419,customers!$A$1:$A$1001,customers!$G$1:$G$1001,,0)</f>
        <v>United States</v>
      </c>
      <c r="K419" s="9" t="str">
        <f>_xlfn.XLOOKUP($E419,customers!$A$2:$A$1001,customers!$F$2:$F$1001,,0)</f>
        <v>Phoenix</v>
      </c>
      <c r="L419" s="9" t="s">
        <v>6199</v>
      </c>
      <c r="M419" s="9" t="s">
        <v>6200</v>
      </c>
      <c r="N419" s="10">
        <f>INDEX(products!$A$1:$G$49,MATCH('orders '!$F419,products!$A$1:$A$49,0),MATCH('orders '!N$1,products!$A$1:$G$1,0))</f>
        <v>2.5</v>
      </c>
      <c r="O419" s="26">
        <f>INDEX(products!$A$1:$G$49,MATCH('orders '!$F419,products!$A$1:$A$49,0),MATCH('orders '!O$1,products!$A$1:$G$1,0))</f>
        <v>29.784999999999997</v>
      </c>
      <c r="P419" s="26">
        <f t="shared" si="20"/>
        <v>29.784999999999997</v>
      </c>
      <c r="Q419" s="11">
        <f>_xlfn.XLOOKUP($F419,products!$A$2:$A$49,products!$G$2:$G$49,,0)</f>
        <v>2.6806499999999995</v>
      </c>
      <c r="R419" s="6" t="str">
        <f>IF(_xlfn.XLOOKUP(E419,customers!A419:A1418,customers!I419:I1418,0)=0,"Not Available",(_xlfn.XLOOKUP(E419,customers!A419:A1418,customers!I419:I1418,0)))</f>
        <v>Yes</v>
      </c>
    </row>
    <row r="420" spans="1:18" x14ac:dyDescent="0.25">
      <c r="A420" s="6" t="s">
        <v>2844</v>
      </c>
      <c r="B420" s="23">
        <v>44142</v>
      </c>
      <c r="C420" s="6" t="str">
        <f t="shared" si="18"/>
        <v>Saturday</v>
      </c>
      <c r="D420" s="6" t="str">
        <f t="shared" si="19"/>
        <v>November</v>
      </c>
      <c r="E420" s="6" t="s">
        <v>2845</v>
      </c>
      <c r="F420" s="6" t="s">
        <v>6182</v>
      </c>
      <c r="G420" s="6">
        <v>5</v>
      </c>
      <c r="H420" s="6" t="str">
        <f>_xlfn.XLOOKUP(E420,customers!$A$2:$A$1001,customers!$B$2:$B$1001,,0)</f>
        <v>Broderick McGilvra</v>
      </c>
      <c r="I420" s="6" t="str">
        <f>IF(_xlfn.XLOOKUP(E420,customers!$A$2:$A$1001,customers!$C$2:$C$1001,,0)=0,"Not Available",(_xlfn.XLOOKUP(E420,customers!$A$2:$A$1001,customers!$C$2:$C$1001,,0)))</f>
        <v>bmcgilvrabm@so-net.ne.jp</v>
      </c>
      <c r="J420" s="6" t="str">
        <f>_xlfn.XLOOKUP(E420,customers!$A$1:$A$1001,customers!$G$1:$G$1001,,0)</f>
        <v>United States</v>
      </c>
      <c r="K420" s="6" t="str">
        <f>_xlfn.XLOOKUP($E420,customers!$A$2:$A$1001,customers!$F$2:$F$1001,,0)</f>
        <v>Sacramento</v>
      </c>
      <c r="L420" s="6" t="s">
        <v>6199</v>
      </c>
      <c r="M420" s="6" t="s">
        <v>6200</v>
      </c>
      <c r="N420" s="7">
        <f>INDEX(products!$A$1:$G$49,MATCH('orders '!$F420,products!$A$1:$A$49,0),MATCH('orders '!N$1,products!$A$1:$G$1,0))</f>
        <v>2.5</v>
      </c>
      <c r="O420" s="24">
        <f>INDEX(products!$A$1:$G$49,MATCH('orders '!$F420,products!$A$1:$A$49,0),MATCH('orders '!O$1,products!$A$1:$G$1,0))</f>
        <v>29.784999999999997</v>
      </c>
      <c r="P420" s="24">
        <f t="shared" si="20"/>
        <v>148.92499999999998</v>
      </c>
      <c r="Q420" s="8">
        <f>_xlfn.XLOOKUP($F420,products!$A$2:$A$49,products!$G$2:$G$49,,0)</f>
        <v>2.6806499999999995</v>
      </c>
      <c r="R420" s="6" t="str">
        <f>IF(_xlfn.XLOOKUP(E420,customers!A420:A1419,customers!I420:I1419,0)=0,"Not Available",(_xlfn.XLOOKUP(E420,customers!A420:A1419,customers!I420:I1419,0)))</f>
        <v>Yes</v>
      </c>
    </row>
    <row r="421" spans="1:18" x14ac:dyDescent="0.25">
      <c r="A421" s="9" t="s">
        <v>2849</v>
      </c>
      <c r="B421" s="25">
        <v>44739</v>
      </c>
      <c r="C421" s="9" t="str">
        <f t="shared" si="18"/>
        <v>Monday</v>
      </c>
      <c r="D421" s="9" t="str">
        <f t="shared" si="19"/>
        <v>June</v>
      </c>
      <c r="E421" s="9" t="s">
        <v>2850</v>
      </c>
      <c r="F421" s="9" t="s">
        <v>6160</v>
      </c>
      <c r="G421" s="9">
        <v>1</v>
      </c>
      <c r="H421" s="9" t="str">
        <f>_xlfn.XLOOKUP(E421,customers!$A$2:$A$1001,customers!$B$2:$B$1001,,0)</f>
        <v>Annabella Danzey</v>
      </c>
      <c r="I421" s="9" t="str">
        <f>IF(_xlfn.XLOOKUP(E421,customers!$A$2:$A$1001,customers!$C$2:$C$1001,,0)=0,"Not Available",(_xlfn.XLOOKUP(E421,customers!$A$2:$A$1001,customers!$C$2:$C$1001,,0)))</f>
        <v>adanzeybn@github.com</v>
      </c>
      <c r="J421" s="9" t="str">
        <f>_xlfn.XLOOKUP(E421,customers!$A$1:$A$1001,customers!$G$1:$G$1001,,0)</f>
        <v>United States</v>
      </c>
      <c r="K421" s="9" t="str">
        <f>_xlfn.XLOOKUP($E421,customers!$A$2:$A$1001,customers!$F$2:$F$1001,,0)</f>
        <v>Lincoln</v>
      </c>
      <c r="L421" s="9" t="s">
        <v>6201</v>
      </c>
      <c r="M421" s="9" t="s">
        <v>6197</v>
      </c>
      <c r="N421" s="10">
        <f>INDEX(products!$A$1:$G$49,MATCH('orders '!$F421,products!$A$1:$A$49,0),MATCH('orders '!N$1,products!$A$1:$G$1,0))</f>
        <v>0.5</v>
      </c>
      <c r="O421" s="26">
        <f>INDEX(products!$A$1:$G$49,MATCH('orders '!$F421,products!$A$1:$A$49,0),MATCH('orders '!O$1,products!$A$1:$G$1,0))</f>
        <v>8.73</v>
      </c>
      <c r="P421" s="26">
        <f t="shared" si="20"/>
        <v>8.73</v>
      </c>
      <c r="Q421" s="11">
        <f>_xlfn.XLOOKUP($F421,products!$A$2:$A$49,products!$G$2:$G$49,,0)</f>
        <v>1.1349</v>
      </c>
      <c r="R421" s="6" t="str">
        <f>IF(_xlfn.XLOOKUP(E421,customers!A421:A1420,customers!I421:I1420,0)=0,"Not Available",(_xlfn.XLOOKUP(E421,customers!A421:A1420,customers!I421:I1420,0)))</f>
        <v>Yes</v>
      </c>
    </row>
    <row r="422" spans="1:18" x14ac:dyDescent="0.25">
      <c r="A422" s="6" t="s">
        <v>2855</v>
      </c>
      <c r="B422" s="23">
        <v>43866</v>
      </c>
      <c r="C422" s="6" t="str">
        <f t="shared" si="18"/>
        <v>Wednesday</v>
      </c>
      <c r="D422" s="6" t="str">
        <f t="shared" si="19"/>
        <v>February</v>
      </c>
      <c r="E422" s="6" t="s">
        <v>2586</v>
      </c>
      <c r="F422" s="6" t="s">
        <v>6169</v>
      </c>
      <c r="G422" s="6">
        <v>4</v>
      </c>
      <c r="H422" s="6" t="str">
        <f>_xlfn.XLOOKUP(E422,customers!$A$2:$A$1001,customers!$B$2:$B$1001,,0)</f>
        <v>Terri Farra</v>
      </c>
      <c r="I422" s="6" t="str">
        <f>IF(_xlfn.XLOOKUP(E422,customers!$A$2:$A$1001,customers!$C$2:$C$1001,,0)=0,"Not Available",(_xlfn.XLOOKUP(E422,customers!$A$2:$A$1001,customers!$C$2:$C$1001,,0)))</f>
        <v>tfarraac@behance.net</v>
      </c>
      <c r="J422" s="6" t="str">
        <f>_xlfn.XLOOKUP(E422,customers!$A$1:$A$1001,customers!$G$1:$G$1001,,0)</f>
        <v>United States</v>
      </c>
      <c r="K422" s="6" t="str">
        <f>_xlfn.XLOOKUP($E422,customers!$A$2:$A$1001,customers!$F$2:$F$1001,,0)</f>
        <v>Odessa</v>
      </c>
      <c r="L422" s="6" t="s">
        <v>6201</v>
      </c>
      <c r="M422" s="6" t="s">
        <v>6202</v>
      </c>
      <c r="N422" s="7">
        <f>INDEX(products!$A$1:$G$49,MATCH('orders '!$F422,products!$A$1:$A$49,0),MATCH('orders '!N$1,products!$A$1:$G$1,0))</f>
        <v>0.5</v>
      </c>
      <c r="O422" s="24">
        <f>INDEX(products!$A$1:$G$49,MATCH('orders '!$F422,products!$A$1:$A$49,0),MATCH('orders '!O$1,products!$A$1:$G$1,0))</f>
        <v>7.77</v>
      </c>
      <c r="P422" s="24">
        <f t="shared" si="20"/>
        <v>31.08</v>
      </c>
      <c r="Q422" s="8">
        <f>_xlfn.XLOOKUP($F422,products!$A$2:$A$49,products!$G$2:$G$49,,0)</f>
        <v>1.0101</v>
      </c>
      <c r="R422" s="6" t="str">
        <f>IF(_xlfn.XLOOKUP(E422,customers!A422:A1421,customers!I422:I1421,0)=0,"Not Available",(_xlfn.XLOOKUP(E422,customers!A422:A1421,customers!I422:I1421,0)))</f>
        <v>Not Available</v>
      </c>
    </row>
    <row r="423" spans="1:18" x14ac:dyDescent="0.25">
      <c r="A423" s="9" t="s">
        <v>2855</v>
      </c>
      <c r="B423" s="25">
        <v>43866</v>
      </c>
      <c r="C423" s="9" t="str">
        <f t="shared" si="18"/>
        <v>Wednesday</v>
      </c>
      <c r="D423" s="9" t="str">
        <f t="shared" si="19"/>
        <v>February</v>
      </c>
      <c r="E423" s="9" t="s">
        <v>2586</v>
      </c>
      <c r="F423" s="9" t="s">
        <v>6168</v>
      </c>
      <c r="G423" s="9">
        <v>6</v>
      </c>
      <c r="H423" s="9" t="str">
        <f>_xlfn.XLOOKUP(E423,customers!$A$2:$A$1001,customers!$B$2:$B$1001,,0)</f>
        <v>Terri Farra</v>
      </c>
      <c r="I423" s="9" t="str">
        <f>IF(_xlfn.XLOOKUP(E423,customers!$A$2:$A$1001,customers!$C$2:$C$1001,,0)=0,"Not Available",(_xlfn.XLOOKUP(E423,customers!$A$2:$A$1001,customers!$C$2:$C$1001,,0)))</f>
        <v>tfarraac@behance.net</v>
      </c>
      <c r="J423" s="9" t="str">
        <f>_xlfn.XLOOKUP(E423,customers!$A$1:$A$1001,customers!$G$1:$G$1001,,0)</f>
        <v>United States</v>
      </c>
      <c r="K423" s="9" t="str">
        <f>_xlfn.XLOOKUP($E423,customers!$A$2:$A$1001,customers!$F$2:$F$1001,,0)</f>
        <v>Odessa</v>
      </c>
      <c r="L423" s="9" t="s">
        <v>6199</v>
      </c>
      <c r="M423" s="9" t="s">
        <v>6202</v>
      </c>
      <c r="N423" s="10">
        <f>INDEX(products!$A$1:$G$49,MATCH('orders '!$F423,products!$A$1:$A$49,0),MATCH('orders '!N$1,products!$A$1:$G$1,0))</f>
        <v>2.5</v>
      </c>
      <c r="O423" s="26">
        <f>INDEX(products!$A$1:$G$49,MATCH('orders '!$F423,products!$A$1:$A$49,0),MATCH('orders '!O$1,products!$A$1:$G$1,0))</f>
        <v>22.884999999999998</v>
      </c>
      <c r="P423" s="26">
        <f t="shared" si="20"/>
        <v>137.31</v>
      </c>
      <c r="Q423" s="11">
        <f>_xlfn.XLOOKUP($F423,products!$A$2:$A$49,products!$G$2:$G$49,,0)</f>
        <v>2.0596499999999995</v>
      </c>
      <c r="R423" s="6" t="str">
        <f>IF(_xlfn.XLOOKUP(E423,customers!A423:A1422,customers!I423:I1422,0)=0,"Not Available",(_xlfn.XLOOKUP(E423,customers!A423:A1422,customers!I423:I1422,0)))</f>
        <v>Not Available</v>
      </c>
    </row>
    <row r="424" spans="1:18" x14ac:dyDescent="0.25">
      <c r="A424" s="6" t="s">
        <v>2866</v>
      </c>
      <c r="B424" s="23">
        <v>43868</v>
      </c>
      <c r="C424" s="6" t="str">
        <f t="shared" si="18"/>
        <v>Friday</v>
      </c>
      <c r="D424" s="6" t="str">
        <f t="shared" si="19"/>
        <v>February</v>
      </c>
      <c r="E424" s="6" t="s">
        <v>2867</v>
      </c>
      <c r="F424" s="6" t="s">
        <v>6158</v>
      </c>
      <c r="G424" s="6">
        <v>5</v>
      </c>
      <c r="H424" s="6" t="str">
        <f>_xlfn.XLOOKUP(E424,customers!$A$2:$A$1001,customers!$B$2:$B$1001,,0)</f>
        <v>Nevins Glowacz</v>
      </c>
      <c r="I424" s="6" t="str">
        <f>IF(_xlfn.XLOOKUP(E424,customers!$A$2:$A$1001,customers!$C$2:$C$1001,,0)=0,"Not Available",(_xlfn.XLOOKUP(E424,customers!$A$2:$A$1001,customers!$C$2:$C$1001,,0)))</f>
        <v>Not Available</v>
      </c>
      <c r="J424" s="6" t="str">
        <f>_xlfn.XLOOKUP(E424,customers!$A$1:$A$1001,customers!$G$1:$G$1001,,0)</f>
        <v>United States</v>
      </c>
      <c r="K424" s="6" t="str">
        <f>_xlfn.XLOOKUP($E424,customers!$A$2:$A$1001,customers!$F$2:$F$1001,,0)</f>
        <v>Madison</v>
      </c>
      <c r="L424" s="6" t="s">
        <v>6199</v>
      </c>
      <c r="M424" s="6" t="s">
        <v>6202</v>
      </c>
      <c r="N424" s="7">
        <f>INDEX(products!$A$1:$G$49,MATCH('orders '!$F424,products!$A$1:$A$49,0),MATCH('orders '!N$1,products!$A$1:$G$1,0))</f>
        <v>0.5</v>
      </c>
      <c r="O424" s="24">
        <f>INDEX(products!$A$1:$G$49,MATCH('orders '!$F424,products!$A$1:$A$49,0),MATCH('orders '!O$1,products!$A$1:$G$1,0))</f>
        <v>5.97</v>
      </c>
      <c r="P424" s="24">
        <f t="shared" si="20"/>
        <v>29.849999999999998</v>
      </c>
      <c r="Q424" s="8">
        <f>_xlfn.XLOOKUP($F424,products!$A$2:$A$49,products!$G$2:$G$49,,0)</f>
        <v>0.5373</v>
      </c>
      <c r="R424" s="6" t="str">
        <f>IF(_xlfn.XLOOKUP(E424,customers!A424:A1423,customers!I424:I1423,0)=0,"Not Available",(_xlfn.XLOOKUP(E424,customers!A424:A1423,customers!I424:I1423,0)))</f>
        <v>No</v>
      </c>
    </row>
    <row r="425" spans="1:18" x14ac:dyDescent="0.25">
      <c r="A425" s="9" t="s">
        <v>2871</v>
      </c>
      <c r="B425" s="25">
        <v>44183</v>
      </c>
      <c r="C425" s="9" t="str">
        <f t="shared" si="18"/>
        <v>Friday</v>
      </c>
      <c r="D425" s="9" t="str">
        <f t="shared" si="19"/>
        <v>December</v>
      </c>
      <c r="E425" s="9" t="s">
        <v>2872</v>
      </c>
      <c r="F425" s="9" t="s">
        <v>6146</v>
      </c>
      <c r="G425" s="9">
        <v>3</v>
      </c>
      <c r="H425" s="9" t="str">
        <f>_xlfn.XLOOKUP(E425,customers!$A$2:$A$1001,customers!$B$2:$B$1001,,0)</f>
        <v>Adelice Isabell</v>
      </c>
      <c r="I425" s="9" t="str">
        <f>IF(_xlfn.XLOOKUP(E425,customers!$A$2:$A$1001,customers!$C$2:$C$1001,,0)=0,"Not Available",(_xlfn.XLOOKUP(E425,customers!$A$2:$A$1001,customers!$C$2:$C$1001,,0)))</f>
        <v>Not Available</v>
      </c>
      <c r="J425" s="9" t="str">
        <f>_xlfn.XLOOKUP(E425,customers!$A$1:$A$1001,customers!$G$1:$G$1001,,0)</f>
        <v>United States</v>
      </c>
      <c r="K425" s="9" t="str">
        <f>_xlfn.XLOOKUP($E425,customers!$A$2:$A$1001,customers!$F$2:$F$1001,,0)</f>
        <v>Charleston</v>
      </c>
      <c r="L425" s="9" t="s">
        <v>6196</v>
      </c>
      <c r="M425" s="9" t="s">
        <v>6197</v>
      </c>
      <c r="N425" s="10">
        <f>INDEX(products!$A$1:$G$49,MATCH('orders '!$F425,products!$A$1:$A$49,0),MATCH('orders '!N$1,products!$A$1:$G$1,0))</f>
        <v>0.5</v>
      </c>
      <c r="O425" s="26">
        <f>INDEX(products!$A$1:$G$49,MATCH('orders '!$F425,products!$A$1:$A$49,0),MATCH('orders '!O$1,products!$A$1:$G$1,0))</f>
        <v>5.97</v>
      </c>
      <c r="P425" s="26">
        <f t="shared" si="20"/>
        <v>17.91</v>
      </c>
      <c r="Q425" s="11">
        <f>_xlfn.XLOOKUP($F425,products!$A$2:$A$49,products!$G$2:$G$49,,0)</f>
        <v>0.35819999999999996</v>
      </c>
      <c r="R425" s="6" t="str">
        <f>IF(_xlfn.XLOOKUP(E425,customers!A425:A1424,customers!I425:I1424,0)=0,"Not Available",(_xlfn.XLOOKUP(E425,customers!A425:A1424,customers!I425:I1424,0)))</f>
        <v>No</v>
      </c>
    </row>
    <row r="426" spans="1:18" x14ac:dyDescent="0.25">
      <c r="A426" s="6" t="s">
        <v>2876</v>
      </c>
      <c r="B426" s="23">
        <v>44431</v>
      </c>
      <c r="C426" s="6" t="str">
        <f t="shared" si="18"/>
        <v>Monday</v>
      </c>
      <c r="D426" s="6" t="str">
        <f t="shared" si="19"/>
        <v>August</v>
      </c>
      <c r="E426" s="6" t="s">
        <v>2877</v>
      </c>
      <c r="F426" s="6" t="s">
        <v>6176</v>
      </c>
      <c r="G426" s="6">
        <v>3</v>
      </c>
      <c r="H426" s="6" t="str">
        <f>_xlfn.XLOOKUP(E426,customers!$A$2:$A$1001,customers!$B$2:$B$1001,,0)</f>
        <v>Yulma Dombrell</v>
      </c>
      <c r="I426" s="6" t="str">
        <f>IF(_xlfn.XLOOKUP(E426,customers!$A$2:$A$1001,customers!$C$2:$C$1001,,0)=0,"Not Available",(_xlfn.XLOOKUP(E426,customers!$A$2:$A$1001,customers!$C$2:$C$1001,,0)))</f>
        <v>ydombrellbs@dedecms.com</v>
      </c>
      <c r="J426" s="6" t="str">
        <f>_xlfn.XLOOKUP(E426,customers!$A$1:$A$1001,customers!$G$1:$G$1001,,0)</f>
        <v>United States</v>
      </c>
      <c r="K426" s="6" t="str">
        <f>_xlfn.XLOOKUP($E426,customers!$A$2:$A$1001,customers!$F$2:$F$1001,,0)</f>
        <v>Little Rock</v>
      </c>
      <c r="L426" s="6" t="s">
        <v>6198</v>
      </c>
      <c r="M426" s="6" t="s">
        <v>6200</v>
      </c>
      <c r="N426" s="7">
        <f>INDEX(products!$A$1:$G$49,MATCH('orders '!$F426,products!$A$1:$A$49,0),MATCH('orders '!N$1,products!$A$1:$G$1,0))</f>
        <v>0.5</v>
      </c>
      <c r="O426" s="24">
        <f>INDEX(products!$A$1:$G$49,MATCH('orders '!$F426,products!$A$1:$A$49,0),MATCH('orders '!O$1,products!$A$1:$G$1,0))</f>
        <v>8.91</v>
      </c>
      <c r="P426" s="24">
        <f t="shared" si="20"/>
        <v>26.73</v>
      </c>
      <c r="Q426" s="8">
        <f>_xlfn.XLOOKUP($F426,products!$A$2:$A$49,products!$G$2:$G$49,,0)</f>
        <v>0.98009999999999997</v>
      </c>
      <c r="R426" s="6" t="str">
        <f>IF(_xlfn.XLOOKUP(E426,customers!A426:A1425,customers!I426:I1425,0)=0,"Not Available",(_xlfn.XLOOKUP(E426,customers!A426:A1425,customers!I426:I1425,0)))</f>
        <v>Yes</v>
      </c>
    </row>
    <row r="427" spans="1:18" x14ac:dyDescent="0.25">
      <c r="A427" s="9" t="s">
        <v>2882</v>
      </c>
      <c r="B427" s="25">
        <v>44428</v>
      </c>
      <c r="C427" s="9" t="str">
        <f t="shared" si="18"/>
        <v>Friday</v>
      </c>
      <c r="D427" s="9" t="str">
        <f t="shared" si="19"/>
        <v>August</v>
      </c>
      <c r="E427" s="9" t="s">
        <v>2883</v>
      </c>
      <c r="F427" s="9" t="s">
        <v>6177</v>
      </c>
      <c r="G427" s="9">
        <v>2</v>
      </c>
      <c r="H427" s="9" t="str">
        <f>_xlfn.XLOOKUP(E427,customers!$A$2:$A$1001,customers!$B$2:$B$1001,,0)</f>
        <v>Alric Darth</v>
      </c>
      <c r="I427" s="9" t="str">
        <f>IF(_xlfn.XLOOKUP(E427,customers!$A$2:$A$1001,customers!$C$2:$C$1001,,0)=0,"Not Available",(_xlfn.XLOOKUP(E427,customers!$A$2:$A$1001,customers!$C$2:$C$1001,,0)))</f>
        <v>adarthbt@t.co</v>
      </c>
      <c r="J427" s="9" t="str">
        <f>_xlfn.XLOOKUP(E427,customers!$A$1:$A$1001,customers!$G$1:$G$1001,,0)</f>
        <v>United States</v>
      </c>
      <c r="K427" s="9" t="str">
        <f>_xlfn.XLOOKUP($E427,customers!$A$2:$A$1001,customers!$F$2:$F$1001,,0)</f>
        <v>Anchorage</v>
      </c>
      <c r="L427" s="9" t="s">
        <v>6196</v>
      </c>
      <c r="M427" s="9" t="s">
        <v>6202</v>
      </c>
      <c r="N427" s="10">
        <f>INDEX(products!$A$1:$G$49,MATCH('orders '!$F427,products!$A$1:$A$49,0),MATCH('orders '!N$1,products!$A$1:$G$1,0))</f>
        <v>1</v>
      </c>
      <c r="O427" s="26">
        <f>INDEX(products!$A$1:$G$49,MATCH('orders '!$F427,products!$A$1:$A$49,0),MATCH('orders '!O$1,products!$A$1:$G$1,0))</f>
        <v>8.9499999999999993</v>
      </c>
      <c r="P427" s="26">
        <f t="shared" si="20"/>
        <v>17.899999999999999</v>
      </c>
      <c r="Q427" s="11">
        <f>_xlfn.XLOOKUP($F427,products!$A$2:$A$49,products!$G$2:$G$49,,0)</f>
        <v>0.53699999999999992</v>
      </c>
      <c r="R427" s="6" t="str">
        <f>IF(_xlfn.XLOOKUP(E427,customers!A427:A1426,customers!I427:I1426,0)=0,"Not Available",(_xlfn.XLOOKUP(E427,customers!A427:A1426,customers!I427:I1426,0)))</f>
        <v>No</v>
      </c>
    </row>
    <row r="428" spans="1:18" x14ac:dyDescent="0.25">
      <c r="A428" s="6" t="s">
        <v>2888</v>
      </c>
      <c r="B428" s="23">
        <v>43556</v>
      </c>
      <c r="C428" s="6" t="str">
        <f t="shared" si="18"/>
        <v>Monday</v>
      </c>
      <c r="D428" s="6" t="str">
        <f t="shared" si="19"/>
        <v>April</v>
      </c>
      <c r="E428" s="6" t="s">
        <v>2889</v>
      </c>
      <c r="F428" s="6" t="s">
        <v>6178</v>
      </c>
      <c r="G428" s="6">
        <v>4</v>
      </c>
      <c r="H428" s="6" t="str">
        <f>_xlfn.XLOOKUP(E428,customers!$A$2:$A$1001,customers!$B$2:$B$1001,,0)</f>
        <v>Manuel Darrigoe</v>
      </c>
      <c r="I428" s="6" t="str">
        <f>IF(_xlfn.XLOOKUP(E428,customers!$A$2:$A$1001,customers!$C$2:$C$1001,,0)=0,"Not Available",(_xlfn.XLOOKUP(E428,customers!$A$2:$A$1001,customers!$C$2:$C$1001,,0)))</f>
        <v>mdarrigoebu@hud.gov</v>
      </c>
      <c r="J428" s="6" t="str">
        <f>_xlfn.XLOOKUP(E428,customers!$A$1:$A$1001,customers!$G$1:$G$1001,,0)</f>
        <v>Ireland</v>
      </c>
      <c r="K428" s="6" t="str">
        <f>_xlfn.XLOOKUP($E428,customers!$A$2:$A$1001,customers!$F$2:$F$1001,,0)</f>
        <v>Longwood</v>
      </c>
      <c r="L428" s="6" t="s">
        <v>6196</v>
      </c>
      <c r="M428" s="6" t="s">
        <v>6200</v>
      </c>
      <c r="N428" s="7">
        <f>INDEX(products!$A$1:$G$49,MATCH('orders '!$F428,products!$A$1:$A$49,0),MATCH('orders '!N$1,products!$A$1:$G$1,0))</f>
        <v>0.2</v>
      </c>
      <c r="O428" s="24">
        <f>INDEX(products!$A$1:$G$49,MATCH('orders '!$F428,products!$A$1:$A$49,0),MATCH('orders '!O$1,products!$A$1:$G$1,0))</f>
        <v>3.5849999999999995</v>
      </c>
      <c r="P428" s="24">
        <f t="shared" si="20"/>
        <v>14.339999999999998</v>
      </c>
      <c r="Q428" s="8">
        <f>_xlfn.XLOOKUP($F428,products!$A$2:$A$49,products!$G$2:$G$49,,0)</f>
        <v>0.21509999999999996</v>
      </c>
      <c r="R428" s="6" t="str">
        <f>IF(_xlfn.XLOOKUP(E428,customers!A428:A1427,customers!I428:I1427,0)=0,"Not Available",(_xlfn.XLOOKUP(E428,customers!A428:A1427,customers!I428:I1427,0)))</f>
        <v>Yes</v>
      </c>
    </row>
    <row r="429" spans="1:18" x14ac:dyDescent="0.25">
      <c r="A429" s="9" t="s">
        <v>2894</v>
      </c>
      <c r="B429" s="25">
        <v>44224</v>
      </c>
      <c r="C429" s="9" t="str">
        <f t="shared" si="18"/>
        <v>Thursday</v>
      </c>
      <c r="D429" s="9" t="str">
        <f t="shared" si="19"/>
        <v>January</v>
      </c>
      <c r="E429" s="9" t="s">
        <v>2895</v>
      </c>
      <c r="F429" s="9" t="s">
        <v>6175</v>
      </c>
      <c r="G429" s="9">
        <v>3</v>
      </c>
      <c r="H429" s="9" t="str">
        <f>_xlfn.XLOOKUP(E429,customers!$A$2:$A$1001,customers!$B$2:$B$1001,,0)</f>
        <v>Kynthia Berick</v>
      </c>
      <c r="I429" s="9" t="str">
        <f>IF(_xlfn.XLOOKUP(E429,customers!$A$2:$A$1001,customers!$C$2:$C$1001,,0)=0,"Not Available",(_xlfn.XLOOKUP(E429,customers!$A$2:$A$1001,customers!$C$2:$C$1001,,0)))</f>
        <v>Not Available</v>
      </c>
      <c r="J429" s="9" t="str">
        <f>_xlfn.XLOOKUP(E429,customers!$A$1:$A$1001,customers!$G$1:$G$1001,,0)</f>
        <v>United States</v>
      </c>
      <c r="K429" s="9" t="str">
        <f>_xlfn.XLOOKUP($E429,customers!$A$2:$A$1001,customers!$F$2:$F$1001,,0)</f>
        <v>San Francisco</v>
      </c>
      <c r="L429" s="9" t="s">
        <v>6199</v>
      </c>
      <c r="M429" s="9" t="s">
        <v>6197</v>
      </c>
      <c r="N429" s="10">
        <f>INDEX(products!$A$1:$G$49,MATCH('orders '!$F429,products!$A$1:$A$49,0),MATCH('orders '!N$1,products!$A$1:$G$1,0))</f>
        <v>2.5</v>
      </c>
      <c r="O429" s="26">
        <f>INDEX(products!$A$1:$G$49,MATCH('orders '!$F429,products!$A$1:$A$49,0),MATCH('orders '!O$1,products!$A$1:$G$1,0))</f>
        <v>25.874999999999996</v>
      </c>
      <c r="P429" s="26">
        <f t="shared" si="20"/>
        <v>77.624999999999986</v>
      </c>
      <c r="Q429" s="11">
        <f>_xlfn.XLOOKUP($F429,products!$A$2:$A$49,products!$G$2:$G$49,,0)</f>
        <v>2.3287499999999994</v>
      </c>
      <c r="R429" s="6" t="str">
        <f>IF(_xlfn.XLOOKUP(E429,customers!A429:A1428,customers!I429:I1428,0)=0,"Not Available",(_xlfn.XLOOKUP(E429,customers!A429:A1428,customers!I429:I1428,0)))</f>
        <v>Yes</v>
      </c>
    </row>
    <row r="430" spans="1:18" x14ac:dyDescent="0.25">
      <c r="A430" s="6" t="s">
        <v>2899</v>
      </c>
      <c r="B430" s="23">
        <v>43759</v>
      </c>
      <c r="C430" s="6" t="str">
        <f t="shared" si="18"/>
        <v>Monday</v>
      </c>
      <c r="D430" s="6" t="str">
        <f t="shared" si="19"/>
        <v>October</v>
      </c>
      <c r="E430" s="6" t="s">
        <v>2900</v>
      </c>
      <c r="F430" s="6" t="s">
        <v>6179</v>
      </c>
      <c r="G430" s="6">
        <v>5</v>
      </c>
      <c r="H430" s="6" t="str">
        <f>_xlfn.XLOOKUP(E430,customers!$A$2:$A$1001,customers!$B$2:$B$1001,,0)</f>
        <v>Minetta Ackrill</v>
      </c>
      <c r="I430" s="6" t="str">
        <f>IF(_xlfn.XLOOKUP(E430,customers!$A$2:$A$1001,customers!$C$2:$C$1001,,0)=0,"Not Available",(_xlfn.XLOOKUP(E430,customers!$A$2:$A$1001,customers!$C$2:$C$1001,,0)))</f>
        <v>mackrillbw@bandcamp.com</v>
      </c>
      <c r="J430" s="6" t="str">
        <f>_xlfn.XLOOKUP(E430,customers!$A$1:$A$1001,customers!$G$1:$G$1001,,0)</f>
        <v>United States</v>
      </c>
      <c r="K430" s="6" t="str">
        <f>_xlfn.XLOOKUP($E430,customers!$A$2:$A$1001,customers!$F$2:$F$1001,,0)</f>
        <v>Warren</v>
      </c>
      <c r="L430" s="6" t="s">
        <v>6196</v>
      </c>
      <c r="M430" s="6" t="s">
        <v>6200</v>
      </c>
      <c r="N430" s="7">
        <f>INDEX(products!$A$1:$G$49,MATCH('orders '!$F430,products!$A$1:$A$49,0),MATCH('orders '!N$1,products!$A$1:$G$1,0))</f>
        <v>1</v>
      </c>
      <c r="O430" s="24">
        <f>INDEX(products!$A$1:$G$49,MATCH('orders '!$F430,products!$A$1:$A$49,0),MATCH('orders '!O$1,products!$A$1:$G$1,0))</f>
        <v>11.95</v>
      </c>
      <c r="P430" s="24">
        <f t="shared" si="20"/>
        <v>59.75</v>
      </c>
      <c r="Q430" s="8">
        <f>_xlfn.XLOOKUP($F430,products!$A$2:$A$49,products!$G$2:$G$49,,0)</f>
        <v>0.71699999999999997</v>
      </c>
      <c r="R430" s="6" t="str">
        <f>IF(_xlfn.XLOOKUP(E430,customers!A430:A1429,customers!I430:I1429,0)=0,"Not Available",(_xlfn.XLOOKUP(E430,customers!A430:A1429,customers!I430:I1429,0)))</f>
        <v>No</v>
      </c>
    </row>
    <row r="431" spans="1:18" x14ac:dyDescent="0.25">
      <c r="A431" s="9" t="s">
        <v>2905</v>
      </c>
      <c r="B431" s="25">
        <v>44367</v>
      </c>
      <c r="C431" s="9" t="str">
        <f t="shared" si="18"/>
        <v>Sunday</v>
      </c>
      <c r="D431" s="9" t="str">
        <f t="shared" si="19"/>
        <v>June</v>
      </c>
      <c r="E431" s="9" t="s">
        <v>2586</v>
      </c>
      <c r="F431" s="9" t="s">
        <v>6140</v>
      </c>
      <c r="G431" s="9">
        <v>6</v>
      </c>
      <c r="H431" s="9" t="str">
        <f>_xlfn.XLOOKUP(E431,customers!$A$2:$A$1001,customers!$B$2:$B$1001,,0)</f>
        <v>Terri Farra</v>
      </c>
      <c r="I431" s="9" t="str">
        <f>IF(_xlfn.XLOOKUP(E431,customers!$A$2:$A$1001,customers!$C$2:$C$1001,,0)=0,"Not Available",(_xlfn.XLOOKUP(E431,customers!$A$2:$A$1001,customers!$C$2:$C$1001,,0)))</f>
        <v>tfarraac@behance.net</v>
      </c>
      <c r="J431" s="9" t="str">
        <f>_xlfn.XLOOKUP(E431,customers!$A$1:$A$1001,customers!$G$1:$G$1001,,0)</f>
        <v>United States</v>
      </c>
      <c r="K431" s="9" t="str">
        <f>_xlfn.XLOOKUP($E431,customers!$A$2:$A$1001,customers!$F$2:$F$1001,,0)</f>
        <v>Odessa</v>
      </c>
      <c r="L431" s="9" t="s">
        <v>6199</v>
      </c>
      <c r="M431" s="9" t="s">
        <v>6200</v>
      </c>
      <c r="N431" s="10">
        <f>INDEX(products!$A$1:$G$49,MATCH('orders '!$F431,products!$A$1:$A$49,0),MATCH('orders '!N$1,products!$A$1:$G$1,0))</f>
        <v>1</v>
      </c>
      <c r="O431" s="26">
        <f>INDEX(products!$A$1:$G$49,MATCH('orders '!$F431,products!$A$1:$A$49,0),MATCH('orders '!O$1,products!$A$1:$G$1,0))</f>
        <v>12.95</v>
      </c>
      <c r="P431" s="26">
        <f t="shared" si="20"/>
        <v>77.699999999999989</v>
      </c>
      <c r="Q431" s="11">
        <f>_xlfn.XLOOKUP($F431,products!$A$2:$A$49,products!$G$2:$G$49,,0)</f>
        <v>1.1655</v>
      </c>
      <c r="R431" s="6" t="str">
        <f>IF(_xlfn.XLOOKUP(E431,customers!A431:A1430,customers!I431:I1430,0)=0,"Not Available",(_xlfn.XLOOKUP(E431,customers!A431:A1430,customers!I431:I1430,0)))</f>
        <v>Not Available</v>
      </c>
    </row>
    <row r="432" spans="1:18" x14ac:dyDescent="0.25">
      <c r="A432" s="6" t="s">
        <v>2911</v>
      </c>
      <c r="B432" s="23">
        <v>44504</v>
      </c>
      <c r="C432" s="6" t="str">
        <f t="shared" si="18"/>
        <v>Thursday</v>
      </c>
      <c r="D432" s="6" t="str">
        <f t="shared" si="19"/>
        <v>November</v>
      </c>
      <c r="E432" s="6" t="s">
        <v>2912</v>
      </c>
      <c r="F432" s="6" t="s">
        <v>6163</v>
      </c>
      <c r="G432" s="6">
        <v>2</v>
      </c>
      <c r="H432" s="6" t="str">
        <f>_xlfn.XLOOKUP(E432,customers!$A$2:$A$1001,customers!$B$2:$B$1001,,0)</f>
        <v>Melosa Kippen</v>
      </c>
      <c r="I432" s="6" t="str">
        <f>IF(_xlfn.XLOOKUP(E432,customers!$A$2:$A$1001,customers!$C$2:$C$1001,,0)=0,"Not Available",(_xlfn.XLOOKUP(E432,customers!$A$2:$A$1001,customers!$C$2:$C$1001,,0)))</f>
        <v>mkippenby@dion.ne.jp</v>
      </c>
      <c r="J432" s="6" t="str">
        <f>_xlfn.XLOOKUP(E432,customers!$A$1:$A$1001,customers!$G$1:$G$1001,,0)</f>
        <v>United States</v>
      </c>
      <c r="K432" s="6" t="str">
        <f>_xlfn.XLOOKUP($E432,customers!$A$2:$A$1001,customers!$F$2:$F$1001,,0)</f>
        <v>Jackson</v>
      </c>
      <c r="L432" s="6" t="s">
        <v>6196</v>
      </c>
      <c r="M432" s="6" t="s">
        <v>6202</v>
      </c>
      <c r="N432" s="7">
        <f>INDEX(products!$A$1:$G$49,MATCH('orders '!$F432,products!$A$1:$A$49,0),MATCH('orders '!N$1,products!$A$1:$G$1,0))</f>
        <v>0.2</v>
      </c>
      <c r="O432" s="24">
        <f>INDEX(products!$A$1:$G$49,MATCH('orders '!$F432,products!$A$1:$A$49,0),MATCH('orders '!O$1,products!$A$1:$G$1,0))</f>
        <v>2.6849999999999996</v>
      </c>
      <c r="P432" s="24">
        <f t="shared" si="20"/>
        <v>5.3699999999999992</v>
      </c>
      <c r="Q432" s="8">
        <f>_xlfn.XLOOKUP($F432,products!$A$2:$A$49,products!$G$2:$G$49,,0)</f>
        <v>0.16109999999999997</v>
      </c>
      <c r="R432" s="6" t="str">
        <f>IF(_xlfn.XLOOKUP(E432,customers!A432:A1431,customers!I432:I1431,0)=0,"Not Available",(_xlfn.XLOOKUP(E432,customers!A432:A1431,customers!I432:I1431,0)))</f>
        <v>Yes</v>
      </c>
    </row>
    <row r="433" spans="1:18" x14ac:dyDescent="0.25">
      <c r="A433" s="9" t="s">
        <v>2917</v>
      </c>
      <c r="B433" s="25">
        <v>44291</v>
      </c>
      <c r="C433" s="9" t="str">
        <f t="shared" si="18"/>
        <v>Monday</v>
      </c>
      <c r="D433" s="9" t="str">
        <f t="shared" si="19"/>
        <v>April</v>
      </c>
      <c r="E433" s="9" t="s">
        <v>2918</v>
      </c>
      <c r="F433" s="9" t="s">
        <v>6185</v>
      </c>
      <c r="G433" s="9">
        <v>3</v>
      </c>
      <c r="H433" s="9" t="str">
        <f>_xlfn.XLOOKUP(E433,customers!$A$2:$A$1001,customers!$B$2:$B$1001,,0)</f>
        <v>Witty Ranson</v>
      </c>
      <c r="I433" s="9" t="str">
        <f>IF(_xlfn.XLOOKUP(E433,customers!$A$2:$A$1001,customers!$C$2:$C$1001,,0)=0,"Not Available",(_xlfn.XLOOKUP(E433,customers!$A$2:$A$1001,customers!$C$2:$C$1001,,0)))</f>
        <v>wransonbz@ted.com</v>
      </c>
      <c r="J433" s="9" t="str">
        <f>_xlfn.XLOOKUP(E433,customers!$A$1:$A$1001,customers!$G$1:$G$1001,,0)</f>
        <v>Ireland</v>
      </c>
      <c r="K433" s="9" t="str">
        <f>_xlfn.XLOOKUP($E433,customers!$A$2:$A$1001,customers!$F$2:$F$1001,,0)</f>
        <v>Kildare</v>
      </c>
      <c r="L433" s="9" t="s">
        <v>6198</v>
      </c>
      <c r="M433" s="9" t="s">
        <v>6202</v>
      </c>
      <c r="N433" s="10">
        <f>INDEX(products!$A$1:$G$49,MATCH('orders '!$F433,products!$A$1:$A$49,0),MATCH('orders '!N$1,products!$A$1:$G$1,0))</f>
        <v>2.5</v>
      </c>
      <c r="O433" s="26">
        <f>INDEX(products!$A$1:$G$49,MATCH('orders '!$F433,products!$A$1:$A$49,0),MATCH('orders '!O$1,products!$A$1:$G$1,0))</f>
        <v>27.945</v>
      </c>
      <c r="P433" s="26">
        <f t="shared" si="20"/>
        <v>83.835000000000008</v>
      </c>
      <c r="Q433" s="11">
        <f>_xlfn.XLOOKUP($F433,products!$A$2:$A$49,products!$G$2:$G$49,,0)</f>
        <v>3.07395</v>
      </c>
      <c r="R433" s="6" t="str">
        <f>IF(_xlfn.XLOOKUP(E433,customers!A433:A1432,customers!I433:I1432,0)=0,"Not Available",(_xlfn.XLOOKUP(E433,customers!A433:A1432,customers!I433:I1432,0)))</f>
        <v>Yes</v>
      </c>
    </row>
    <row r="434" spans="1:18" x14ac:dyDescent="0.25">
      <c r="A434" s="6" t="s">
        <v>2923</v>
      </c>
      <c r="B434" s="23">
        <v>43808</v>
      </c>
      <c r="C434" s="6" t="str">
        <f t="shared" si="18"/>
        <v>Monday</v>
      </c>
      <c r="D434" s="6" t="str">
        <f t="shared" si="19"/>
        <v>December</v>
      </c>
      <c r="E434" s="6" t="s">
        <v>2924</v>
      </c>
      <c r="F434" s="6" t="s">
        <v>6155</v>
      </c>
      <c r="G434" s="6">
        <v>2</v>
      </c>
      <c r="H434" s="6" t="str">
        <f>_xlfn.XLOOKUP(E434,customers!$A$2:$A$1001,customers!$B$2:$B$1001,,0)</f>
        <v>Rod Gowdie</v>
      </c>
      <c r="I434" s="6" t="str">
        <f>IF(_xlfn.XLOOKUP(E434,customers!$A$2:$A$1001,customers!$C$2:$C$1001,,0)=0,"Not Available",(_xlfn.XLOOKUP(E434,customers!$A$2:$A$1001,customers!$C$2:$C$1001,,0)))</f>
        <v>Not Available</v>
      </c>
      <c r="J434" s="6" t="str">
        <f>_xlfn.XLOOKUP(E434,customers!$A$1:$A$1001,customers!$G$1:$G$1001,,0)</f>
        <v>United States</v>
      </c>
      <c r="K434" s="6" t="str">
        <f>_xlfn.XLOOKUP($E434,customers!$A$2:$A$1001,customers!$F$2:$F$1001,,0)</f>
        <v>Milwaukee</v>
      </c>
      <c r="L434" s="6" t="s">
        <v>6199</v>
      </c>
      <c r="M434" s="6" t="s">
        <v>6197</v>
      </c>
      <c r="N434" s="7">
        <f>INDEX(products!$A$1:$G$49,MATCH('orders '!$F434,products!$A$1:$A$49,0),MATCH('orders '!N$1,products!$A$1:$G$1,0))</f>
        <v>1</v>
      </c>
      <c r="O434" s="24">
        <f>INDEX(products!$A$1:$G$49,MATCH('orders '!$F434,products!$A$1:$A$49,0),MATCH('orders '!O$1,products!$A$1:$G$1,0))</f>
        <v>11.25</v>
      </c>
      <c r="P434" s="24">
        <f t="shared" si="20"/>
        <v>22.5</v>
      </c>
      <c r="Q434" s="8">
        <f>_xlfn.XLOOKUP($F434,products!$A$2:$A$49,products!$G$2:$G$49,,0)</f>
        <v>1.0125</v>
      </c>
      <c r="R434" s="6" t="str">
        <f>IF(_xlfn.XLOOKUP(E434,customers!A434:A1433,customers!I434:I1433,0)=0,"Not Available",(_xlfn.XLOOKUP(E434,customers!A434:A1433,customers!I434:I1433,0)))</f>
        <v>No</v>
      </c>
    </row>
    <row r="435" spans="1:18" x14ac:dyDescent="0.25">
      <c r="A435" s="9" t="s">
        <v>2928</v>
      </c>
      <c r="B435" s="25">
        <v>44563</v>
      </c>
      <c r="C435" s="9" t="str">
        <f t="shared" si="18"/>
        <v>Sunday</v>
      </c>
      <c r="D435" s="9" t="str">
        <f t="shared" si="19"/>
        <v>January</v>
      </c>
      <c r="E435" s="9" t="s">
        <v>2929</v>
      </c>
      <c r="F435" s="9" t="s">
        <v>6181</v>
      </c>
      <c r="G435" s="9">
        <v>6</v>
      </c>
      <c r="H435" s="9" t="str">
        <f>_xlfn.XLOOKUP(E435,customers!$A$2:$A$1001,customers!$B$2:$B$1001,,0)</f>
        <v>Lemuel Rignold</v>
      </c>
      <c r="I435" s="9" t="str">
        <f>IF(_xlfn.XLOOKUP(E435,customers!$A$2:$A$1001,customers!$C$2:$C$1001,,0)=0,"Not Available",(_xlfn.XLOOKUP(E435,customers!$A$2:$A$1001,customers!$C$2:$C$1001,,0)))</f>
        <v>lrignoldc1@miibeian.gov.cn</v>
      </c>
      <c r="J435" s="9" t="str">
        <f>_xlfn.XLOOKUP(E435,customers!$A$1:$A$1001,customers!$G$1:$G$1001,,0)</f>
        <v>United States</v>
      </c>
      <c r="K435" s="9" t="str">
        <f>_xlfn.XLOOKUP($E435,customers!$A$2:$A$1001,customers!$F$2:$F$1001,,0)</f>
        <v>Sacramento</v>
      </c>
      <c r="L435" s="9" t="s">
        <v>6201</v>
      </c>
      <c r="M435" s="9" t="s">
        <v>6197</v>
      </c>
      <c r="N435" s="10">
        <f>INDEX(products!$A$1:$G$49,MATCH('orders '!$F435,products!$A$1:$A$49,0),MATCH('orders '!N$1,products!$A$1:$G$1,0))</f>
        <v>2.5</v>
      </c>
      <c r="O435" s="26">
        <f>INDEX(products!$A$1:$G$49,MATCH('orders '!$F435,products!$A$1:$A$49,0),MATCH('orders '!O$1,products!$A$1:$G$1,0))</f>
        <v>33.464999999999996</v>
      </c>
      <c r="P435" s="26">
        <f t="shared" si="20"/>
        <v>200.78999999999996</v>
      </c>
      <c r="Q435" s="11">
        <f>_xlfn.XLOOKUP($F435,products!$A$2:$A$49,products!$G$2:$G$49,,0)</f>
        <v>4.3504499999999995</v>
      </c>
      <c r="R435" s="6" t="str">
        <f>IF(_xlfn.XLOOKUP(E435,customers!A435:A1434,customers!I435:I1434,0)=0,"Not Available",(_xlfn.XLOOKUP(E435,customers!A435:A1434,customers!I435:I1434,0)))</f>
        <v>Yes</v>
      </c>
    </row>
    <row r="436" spans="1:18" x14ac:dyDescent="0.25">
      <c r="A436" s="6" t="s">
        <v>2934</v>
      </c>
      <c r="B436" s="23">
        <v>43807</v>
      </c>
      <c r="C436" s="6" t="str">
        <f t="shared" si="18"/>
        <v>Sunday</v>
      </c>
      <c r="D436" s="6" t="str">
        <f t="shared" si="19"/>
        <v>December</v>
      </c>
      <c r="E436" s="6" t="s">
        <v>2935</v>
      </c>
      <c r="F436" s="6" t="s">
        <v>6155</v>
      </c>
      <c r="G436" s="6">
        <v>6</v>
      </c>
      <c r="H436" s="6" t="str">
        <f>_xlfn.XLOOKUP(E436,customers!$A$2:$A$1001,customers!$B$2:$B$1001,,0)</f>
        <v>Nevsa Fields</v>
      </c>
      <c r="I436" s="6" t="str">
        <f>IF(_xlfn.XLOOKUP(E436,customers!$A$2:$A$1001,customers!$C$2:$C$1001,,0)=0,"Not Available",(_xlfn.XLOOKUP(E436,customers!$A$2:$A$1001,customers!$C$2:$C$1001,,0)))</f>
        <v>Not Available</v>
      </c>
      <c r="J436" s="6" t="str">
        <f>_xlfn.XLOOKUP(E436,customers!$A$1:$A$1001,customers!$G$1:$G$1001,,0)</f>
        <v>United States</v>
      </c>
      <c r="K436" s="6" t="str">
        <f>_xlfn.XLOOKUP($E436,customers!$A$2:$A$1001,customers!$F$2:$F$1001,,0)</f>
        <v>Boston</v>
      </c>
      <c r="L436" s="6" t="s">
        <v>6199</v>
      </c>
      <c r="M436" s="6" t="s">
        <v>6197</v>
      </c>
      <c r="N436" s="7">
        <f>INDEX(products!$A$1:$G$49,MATCH('orders '!$F436,products!$A$1:$A$49,0),MATCH('orders '!N$1,products!$A$1:$G$1,0))</f>
        <v>1</v>
      </c>
      <c r="O436" s="24">
        <f>INDEX(products!$A$1:$G$49,MATCH('orders '!$F436,products!$A$1:$A$49,0),MATCH('orders '!O$1,products!$A$1:$G$1,0))</f>
        <v>11.25</v>
      </c>
      <c r="P436" s="24">
        <f t="shared" si="20"/>
        <v>67.5</v>
      </c>
      <c r="Q436" s="8">
        <f>_xlfn.XLOOKUP($F436,products!$A$2:$A$49,products!$G$2:$G$49,,0)</f>
        <v>1.0125</v>
      </c>
      <c r="R436" s="6" t="str">
        <f>IF(_xlfn.XLOOKUP(E436,customers!A436:A1435,customers!I436:I1435,0)=0,"Not Available",(_xlfn.XLOOKUP(E436,customers!A436:A1435,customers!I436:I1435,0)))</f>
        <v>No</v>
      </c>
    </row>
    <row r="437" spans="1:18" x14ac:dyDescent="0.25">
      <c r="A437" s="9" t="s">
        <v>2939</v>
      </c>
      <c r="B437" s="25">
        <v>44528</v>
      </c>
      <c r="C437" s="9" t="str">
        <f t="shared" si="18"/>
        <v>Sunday</v>
      </c>
      <c r="D437" s="9" t="str">
        <f t="shared" si="19"/>
        <v>November</v>
      </c>
      <c r="E437" s="9" t="s">
        <v>2940</v>
      </c>
      <c r="F437" s="9" t="s">
        <v>6139</v>
      </c>
      <c r="G437" s="9">
        <v>1</v>
      </c>
      <c r="H437" s="9" t="str">
        <f>_xlfn.XLOOKUP(E437,customers!$A$2:$A$1001,customers!$B$2:$B$1001,,0)</f>
        <v>Chance Rowthorn</v>
      </c>
      <c r="I437" s="9" t="str">
        <f>IF(_xlfn.XLOOKUP(E437,customers!$A$2:$A$1001,customers!$C$2:$C$1001,,0)=0,"Not Available",(_xlfn.XLOOKUP(E437,customers!$A$2:$A$1001,customers!$C$2:$C$1001,,0)))</f>
        <v>crowthornc3@msn.com</v>
      </c>
      <c r="J437" s="9" t="str">
        <f>_xlfn.XLOOKUP(E437,customers!$A$1:$A$1001,customers!$G$1:$G$1001,,0)</f>
        <v>United States</v>
      </c>
      <c r="K437" s="9" t="str">
        <f>_xlfn.XLOOKUP($E437,customers!$A$2:$A$1001,customers!$F$2:$F$1001,,0)</f>
        <v>Topeka</v>
      </c>
      <c r="L437" s="9" t="s">
        <v>6198</v>
      </c>
      <c r="M437" s="9" t="s">
        <v>6197</v>
      </c>
      <c r="N437" s="10">
        <f>INDEX(products!$A$1:$G$49,MATCH('orders '!$F437,products!$A$1:$A$49,0),MATCH('orders '!N$1,products!$A$1:$G$1,0))</f>
        <v>0.5</v>
      </c>
      <c r="O437" s="26">
        <f>INDEX(products!$A$1:$G$49,MATCH('orders '!$F437,products!$A$1:$A$49,0),MATCH('orders '!O$1,products!$A$1:$G$1,0))</f>
        <v>8.25</v>
      </c>
      <c r="P437" s="26">
        <f t="shared" si="20"/>
        <v>8.25</v>
      </c>
      <c r="Q437" s="11">
        <f>_xlfn.XLOOKUP($F437,products!$A$2:$A$49,products!$G$2:$G$49,,0)</f>
        <v>0.90749999999999997</v>
      </c>
      <c r="R437" s="6" t="str">
        <f>IF(_xlfn.XLOOKUP(E437,customers!A437:A1436,customers!I437:I1436,0)=0,"Not Available",(_xlfn.XLOOKUP(E437,customers!A437:A1436,customers!I437:I1436,0)))</f>
        <v>No</v>
      </c>
    </row>
    <row r="438" spans="1:18" x14ac:dyDescent="0.25">
      <c r="A438" s="6" t="s">
        <v>2945</v>
      </c>
      <c r="B438" s="23">
        <v>44631</v>
      </c>
      <c r="C438" s="6" t="str">
        <f t="shared" si="18"/>
        <v>Friday</v>
      </c>
      <c r="D438" s="6" t="str">
        <f t="shared" si="19"/>
        <v>March</v>
      </c>
      <c r="E438" s="6" t="s">
        <v>2946</v>
      </c>
      <c r="F438" s="6" t="s">
        <v>6145</v>
      </c>
      <c r="G438" s="6">
        <v>2</v>
      </c>
      <c r="H438" s="6" t="str">
        <f>_xlfn.XLOOKUP(E438,customers!$A$2:$A$1001,customers!$B$2:$B$1001,,0)</f>
        <v>Orly Ryland</v>
      </c>
      <c r="I438" s="6" t="str">
        <f>IF(_xlfn.XLOOKUP(E438,customers!$A$2:$A$1001,customers!$C$2:$C$1001,,0)=0,"Not Available",(_xlfn.XLOOKUP(E438,customers!$A$2:$A$1001,customers!$C$2:$C$1001,,0)))</f>
        <v>orylandc4@deviantart.com</v>
      </c>
      <c r="J438" s="6" t="str">
        <f>_xlfn.XLOOKUP(E438,customers!$A$1:$A$1001,customers!$G$1:$G$1001,,0)</f>
        <v>United States</v>
      </c>
      <c r="K438" s="6" t="str">
        <f>_xlfn.XLOOKUP($E438,customers!$A$2:$A$1001,customers!$F$2:$F$1001,,0)</f>
        <v>Fargo</v>
      </c>
      <c r="L438" s="6" t="s">
        <v>6201</v>
      </c>
      <c r="M438" s="6" t="s">
        <v>6200</v>
      </c>
      <c r="N438" s="7">
        <f>INDEX(products!$A$1:$G$49,MATCH('orders '!$F438,products!$A$1:$A$49,0),MATCH('orders '!N$1,products!$A$1:$G$1,0))</f>
        <v>0.2</v>
      </c>
      <c r="O438" s="24">
        <f>INDEX(products!$A$1:$G$49,MATCH('orders '!$F438,products!$A$1:$A$49,0),MATCH('orders '!O$1,products!$A$1:$G$1,0))</f>
        <v>4.7549999999999999</v>
      </c>
      <c r="P438" s="24">
        <f t="shared" si="20"/>
        <v>9.51</v>
      </c>
      <c r="Q438" s="8">
        <f>_xlfn.XLOOKUP($F438,products!$A$2:$A$49,products!$G$2:$G$49,,0)</f>
        <v>0.61814999999999998</v>
      </c>
      <c r="R438" s="6" t="str">
        <f>IF(_xlfn.XLOOKUP(E438,customers!A438:A1437,customers!I438:I1437,0)=0,"Not Available",(_xlfn.XLOOKUP(E438,customers!A438:A1437,customers!I438:I1437,0)))</f>
        <v>Yes</v>
      </c>
    </row>
    <row r="439" spans="1:18" x14ac:dyDescent="0.25">
      <c r="A439" s="9" t="s">
        <v>2951</v>
      </c>
      <c r="B439" s="25">
        <v>44213</v>
      </c>
      <c r="C439" s="9" t="str">
        <f t="shared" si="18"/>
        <v>Sunday</v>
      </c>
      <c r="D439" s="9" t="str">
        <f t="shared" si="19"/>
        <v>January</v>
      </c>
      <c r="E439" s="9" t="s">
        <v>2952</v>
      </c>
      <c r="F439" s="9" t="s">
        <v>6165</v>
      </c>
      <c r="G439" s="9">
        <v>1</v>
      </c>
      <c r="H439" s="9" t="str">
        <f>_xlfn.XLOOKUP(E439,customers!$A$2:$A$1001,customers!$B$2:$B$1001,,0)</f>
        <v>Willabella Abramski</v>
      </c>
      <c r="I439" s="9" t="str">
        <f>IF(_xlfn.XLOOKUP(E439,customers!$A$2:$A$1001,customers!$C$2:$C$1001,,0)=0,"Not Available",(_xlfn.XLOOKUP(E439,customers!$A$2:$A$1001,customers!$C$2:$C$1001,,0)))</f>
        <v>Not Available</v>
      </c>
      <c r="J439" s="9" t="str">
        <f>_xlfn.XLOOKUP(E439,customers!$A$1:$A$1001,customers!$G$1:$G$1001,,0)</f>
        <v>United States</v>
      </c>
      <c r="K439" s="9" t="str">
        <f>_xlfn.XLOOKUP($E439,customers!$A$2:$A$1001,customers!$F$2:$F$1001,,0)</f>
        <v>Houston</v>
      </c>
      <c r="L439" s="9" t="s">
        <v>6201</v>
      </c>
      <c r="M439" s="9" t="s">
        <v>6202</v>
      </c>
      <c r="N439" s="10">
        <f>INDEX(products!$A$1:$G$49,MATCH('orders '!$F439,products!$A$1:$A$49,0),MATCH('orders '!N$1,products!$A$1:$G$1,0))</f>
        <v>2.5</v>
      </c>
      <c r="O439" s="26">
        <f>INDEX(products!$A$1:$G$49,MATCH('orders '!$F439,products!$A$1:$A$49,0),MATCH('orders '!O$1,products!$A$1:$G$1,0))</f>
        <v>29.784999999999997</v>
      </c>
      <c r="P439" s="26">
        <f t="shared" si="20"/>
        <v>29.784999999999997</v>
      </c>
      <c r="Q439" s="11">
        <f>_xlfn.XLOOKUP($F439,products!$A$2:$A$49,products!$G$2:$G$49,,0)</f>
        <v>3.8720499999999998</v>
      </c>
      <c r="R439" s="6" t="str">
        <f>IF(_xlfn.XLOOKUP(E439,customers!A439:A1438,customers!I439:I1438,0)=0,"Not Available",(_xlfn.XLOOKUP(E439,customers!A439:A1438,customers!I439:I1438,0)))</f>
        <v>No</v>
      </c>
    </row>
    <row r="440" spans="1:18" x14ac:dyDescent="0.25">
      <c r="A440" s="6" t="s">
        <v>2956</v>
      </c>
      <c r="B440" s="23">
        <v>43483</v>
      </c>
      <c r="C440" s="6" t="str">
        <f t="shared" si="18"/>
        <v>Friday</v>
      </c>
      <c r="D440" s="6" t="str">
        <f t="shared" si="19"/>
        <v>January</v>
      </c>
      <c r="E440" s="6" t="s">
        <v>3042</v>
      </c>
      <c r="F440" s="6" t="s">
        <v>6169</v>
      </c>
      <c r="G440" s="6">
        <v>2</v>
      </c>
      <c r="H440" s="6" t="str">
        <f>_xlfn.XLOOKUP(E440,customers!$A$2:$A$1001,customers!$B$2:$B$1001,,0)</f>
        <v>Morgen Seson</v>
      </c>
      <c r="I440" s="6" t="str">
        <f>IF(_xlfn.XLOOKUP(E440,customers!$A$2:$A$1001,customers!$C$2:$C$1001,,0)=0,"Not Available",(_xlfn.XLOOKUP(E440,customers!$A$2:$A$1001,customers!$C$2:$C$1001,,0)))</f>
        <v>msesonck@census.gov</v>
      </c>
      <c r="J440" s="6" t="str">
        <f>_xlfn.XLOOKUP(E440,customers!$A$1:$A$1001,customers!$G$1:$G$1001,,0)</f>
        <v>United States</v>
      </c>
      <c r="K440" s="6" t="str">
        <f>_xlfn.XLOOKUP($E440,customers!$A$2:$A$1001,customers!$F$2:$F$1001,,0)</f>
        <v>Seattle</v>
      </c>
      <c r="L440" s="6" t="s">
        <v>6201</v>
      </c>
      <c r="M440" s="6" t="s">
        <v>6202</v>
      </c>
      <c r="N440" s="7">
        <f>INDEX(products!$A$1:$G$49,MATCH('orders '!$F440,products!$A$1:$A$49,0),MATCH('orders '!N$1,products!$A$1:$G$1,0))</f>
        <v>0.5</v>
      </c>
      <c r="O440" s="24">
        <f>INDEX(products!$A$1:$G$49,MATCH('orders '!$F440,products!$A$1:$A$49,0),MATCH('orders '!O$1,products!$A$1:$G$1,0))</f>
        <v>7.77</v>
      </c>
      <c r="P440" s="24">
        <f t="shared" si="20"/>
        <v>15.54</v>
      </c>
      <c r="Q440" s="8">
        <f>_xlfn.XLOOKUP($F440,products!$A$2:$A$49,products!$G$2:$G$49,,0)</f>
        <v>1.0101</v>
      </c>
      <c r="R440" s="6" t="str">
        <f>IF(_xlfn.XLOOKUP(E440,customers!A440:A1439,customers!I440:I1439,0)=0,"Not Available",(_xlfn.XLOOKUP(E440,customers!A440:A1439,customers!I440:I1439,0)))</f>
        <v>No</v>
      </c>
    </row>
    <row r="441" spans="1:18" x14ac:dyDescent="0.25">
      <c r="A441" s="9" t="s">
        <v>2962</v>
      </c>
      <c r="B441" s="25">
        <v>43562</v>
      </c>
      <c r="C441" s="9" t="str">
        <f t="shared" si="18"/>
        <v>Sunday</v>
      </c>
      <c r="D441" s="9" t="str">
        <f t="shared" si="19"/>
        <v>April</v>
      </c>
      <c r="E441" s="9" t="s">
        <v>2963</v>
      </c>
      <c r="F441" s="9" t="s">
        <v>6176</v>
      </c>
      <c r="G441" s="9">
        <v>4</v>
      </c>
      <c r="H441" s="9" t="str">
        <f>_xlfn.XLOOKUP(E441,customers!$A$2:$A$1001,customers!$B$2:$B$1001,,0)</f>
        <v>Chickie Ragless</v>
      </c>
      <c r="I441" s="9" t="str">
        <f>IF(_xlfn.XLOOKUP(E441,customers!$A$2:$A$1001,customers!$C$2:$C$1001,,0)=0,"Not Available",(_xlfn.XLOOKUP(E441,customers!$A$2:$A$1001,customers!$C$2:$C$1001,,0)))</f>
        <v>craglessc7@webmd.com</v>
      </c>
      <c r="J441" s="9" t="str">
        <f>_xlfn.XLOOKUP(E441,customers!$A$1:$A$1001,customers!$G$1:$G$1001,,0)</f>
        <v>Ireland</v>
      </c>
      <c r="K441" s="9" t="str">
        <f>_xlfn.XLOOKUP($E441,customers!$A$2:$A$1001,customers!$F$2:$F$1001,,0)</f>
        <v>Caherconlish</v>
      </c>
      <c r="L441" s="9" t="s">
        <v>6198</v>
      </c>
      <c r="M441" s="9" t="s">
        <v>6200</v>
      </c>
      <c r="N441" s="10">
        <f>INDEX(products!$A$1:$G$49,MATCH('orders '!$F441,products!$A$1:$A$49,0),MATCH('orders '!N$1,products!$A$1:$G$1,0))</f>
        <v>0.5</v>
      </c>
      <c r="O441" s="26">
        <f>INDEX(products!$A$1:$G$49,MATCH('orders '!$F441,products!$A$1:$A$49,0),MATCH('orders '!O$1,products!$A$1:$G$1,0))</f>
        <v>8.91</v>
      </c>
      <c r="P441" s="26">
        <f t="shared" si="20"/>
        <v>35.64</v>
      </c>
      <c r="Q441" s="11">
        <f>_xlfn.XLOOKUP($F441,products!$A$2:$A$49,products!$G$2:$G$49,,0)</f>
        <v>0.98009999999999997</v>
      </c>
      <c r="R441" s="6" t="str">
        <f>IF(_xlfn.XLOOKUP(E441,customers!A441:A1440,customers!I441:I1440,0)=0,"Not Available",(_xlfn.XLOOKUP(E441,customers!A441:A1440,customers!I441:I1440,0)))</f>
        <v>No</v>
      </c>
    </row>
    <row r="442" spans="1:18" x14ac:dyDescent="0.25">
      <c r="A442" s="6" t="s">
        <v>2968</v>
      </c>
      <c r="B442" s="23">
        <v>44230</v>
      </c>
      <c r="C442" s="6" t="str">
        <f t="shared" si="18"/>
        <v>Wednesday</v>
      </c>
      <c r="D442" s="6" t="str">
        <f t="shared" si="19"/>
        <v>February</v>
      </c>
      <c r="E442" s="6" t="s">
        <v>2969</v>
      </c>
      <c r="F442" s="6" t="s">
        <v>6175</v>
      </c>
      <c r="G442" s="6">
        <v>4</v>
      </c>
      <c r="H442" s="6" t="str">
        <f>_xlfn.XLOOKUP(E442,customers!$A$2:$A$1001,customers!$B$2:$B$1001,,0)</f>
        <v>Freda Hollows</v>
      </c>
      <c r="I442" s="6" t="str">
        <f>IF(_xlfn.XLOOKUP(E442,customers!$A$2:$A$1001,customers!$C$2:$C$1001,,0)=0,"Not Available",(_xlfn.XLOOKUP(E442,customers!$A$2:$A$1001,customers!$C$2:$C$1001,,0)))</f>
        <v>fhollowsc8@blogtalkradio.com</v>
      </c>
      <c r="J442" s="6" t="str">
        <f>_xlfn.XLOOKUP(E442,customers!$A$1:$A$1001,customers!$G$1:$G$1001,,0)</f>
        <v>United States</v>
      </c>
      <c r="K442" s="6" t="str">
        <f>_xlfn.XLOOKUP($E442,customers!$A$2:$A$1001,customers!$F$2:$F$1001,,0)</f>
        <v>Buffalo</v>
      </c>
      <c r="L442" s="6" t="s">
        <v>6199</v>
      </c>
      <c r="M442" s="6" t="s">
        <v>6197</v>
      </c>
      <c r="N442" s="7">
        <f>INDEX(products!$A$1:$G$49,MATCH('orders '!$F442,products!$A$1:$A$49,0),MATCH('orders '!N$1,products!$A$1:$G$1,0))</f>
        <v>2.5</v>
      </c>
      <c r="O442" s="24">
        <f>INDEX(products!$A$1:$G$49,MATCH('orders '!$F442,products!$A$1:$A$49,0),MATCH('orders '!O$1,products!$A$1:$G$1,0))</f>
        <v>25.874999999999996</v>
      </c>
      <c r="P442" s="24">
        <f t="shared" si="20"/>
        <v>103.49999999999999</v>
      </c>
      <c r="Q442" s="8">
        <f>_xlfn.XLOOKUP($F442,products!$A$2:$A$49,products!$G$2:$G$49,,0)</f>
        <v>2.3287499999999994</v>
      </c>
      <c r="R442" s="6" t="str">
        <f>IF(_xlfn.XLOOKUP(E442,customers!A442:A1441,customers!I442:I1441,0)=0,"Not Available",(_xlfn.XLOOKUP(E442,customers!A442:A1441,customers!I442:I1441,0)))</f>
        <v>Yes</v>
      </c>
    </row>
    <row r="443" spans="1:18" x14ac:dyDescent="0.25">
      <c r="A443" s="9" t="s">
        <v>2974</v>
      </c>
      <c r="B443" s="25">
        <v>43573</v>
      </c>
      <c r="C443" s="9" t="str">
        <f t="shared" si="18"/>
        <v>Thursday</v>
      </c>
      <c r="D443" s="9" t="str">
        <f t="shared" si="19"/>
        <v>April</v>
      </c>
      <c r="E443" s="9" t="s">
        <v>2975</v>
      </c>
      <c r="F443" s="9" t="s">
        <v>6183</v>
      </c>
      <c r="G443" s="9">
        <v>3</v>
      </c>
      <c r="H443" s="9" t="str">
        <f>_xlfn.XLOOKUP(E443,customers!$A$2:$A$1001,customers!$B$2:$B$1001,,0)</f>
        <v>Livy Lathleiff</v>
      </c>
      <c r="I443" s="9" t="str">
        <f>IF(_xlfn.XLOOKUP(E443,customers!$A$2:$A$1001,customers!$C$2:$C$1001,,0)=0,"Not Available",(_xlfn.XLOOKUP(E443,customers!$A$2:$A$1001,customers!$C$2:$C$1001,,0)))</f>
        <v>llathleiffc9@nationalgeographic.com</v>
      </c>
      <c r="J443" s="9" t="str">
        <f>_xlfn.XLOOKUP(E443,customers!$A$1:$A$1001,customers!$G$1:$G$1001,,0)</f>
        <v>Ireland</v>
      </c>
      <c r="K443" s="9" t="str">
        <f>_xlfn.XLOOKUP($E443,customers!$A$2:$A$1001,customers!$F$2:$F$1001,,0)</f>
        <v>Shankill</v>
      </c>
      <c r="L443" s="9" t="s">
        <v>6198</v>
      </c>
      <c r="M443" s="9" t="s">
        <v>6202</v>
      </c>
      <c r="N443" s="10">
        <f>INDEX(products!$A$1:$G$49,MATCH('orders '!$F443,products!$A$1:$A$49,0),MATCH('orders '!N$1,products!$A$1:$G$1,0))</f>
        <v>1</v>
      </c>
      <c r="O443" s="26">
        <f>INDEX(products!$A$1:$G$49,MATCH('orders '!$F443,products!$A$1:$A$49,0),MATCH('orders '!O$1,products!$A$1:$G$1,0))</f>
        <v>12.15</v>
      </c>
      <c r="P443" s="26">
        <f t="shared" si="20"/>
        <v>36.450000000000003</v>
      </c>
      <c r="Q443" s="11">
        <f>_xlfn.XLOOKUP($F443,products!$A$2:$A$49,products!$G$2:$G$49,,0)</f>
        <v>1.3365</v>
      </c>
      <c r="R443" s="6" t="str">
        <f>IF(_xlfn.XLOOKUP(E443,customers!A443:A1442,customers!I443:I1442,0)=0,"Not Available",(_xlfn.XLOOKUP(E443,customers!A443:A1442,customers!I443:I1442,0)))</f>
        <v>Yes</v>
      </c>
    </row>
    <row r="444" spans="1:18" x14ac:dyDescent="0.25">
      <c r="A444" s="6" t="s">
        <v>2980</v>
      </c>
      <c r="B444" s="23">
        <v>44384</v>
      </c>
      <c r="C444" s="6" t="str">
        <f t="shared" si="18"/>
        <v>Wednesday</v>
      </c>
      <c r="D444" s="6" t="str">
        <f t="shared" si="19"/>
        <v>July</v>
      </c>
      <c r="E444" s="6" t="s">
        <v>2981</v>
      </c>
      <c r="F444" s="6" t="s">
        <v>6173</v>
      </c>
      <c r="G444" s="6">
        <v>5</v>
      </c>
      <c r="H444" s="6" t="str">
        <f>_xlfn.XLOOKUP(E444,customers!$A$2:$A$1001,customers!$B$2:$B$1001,,0)</f>
        <v>Koralle Heads</v>
      </c>
      <c r="I444" s="6" t="str">
        <f>IF(_xlfn.XLOOKUP(E444,customers!$A$2:$A$1001,customers!$C$2:$C$1001,,0)=0,"Not Available",(_xlfn.XLOOKUP(E444,customers!$A$2:$A$1001,customers!$C$2:$C$1001,,0)))</f>
        <v>kheadsca@jalbum.net</v>
      </c>
      <c r="J444" s="6" t="str">
        <f>_xlfn.XLOOKUP(E444,customers!$A$1:$A$1001,customers!$G$1:$G$1001,,0)</f>
        <v>United States</v>
      </c>
      <c r="K444" s="6" t="str">
        <f>_xlfn.XLOOKUP($E444,customers!$A$2:$A$1001,customers!$F$2:$F$1001,,0)</f>
        <v>Bethlehem</v>
      </c>
      <c r="L444" s="6" t="s">
        <v>6196</v>
      </c>
      <c r="M444" s="6" t="s">
        <v>6200</v>
      </c>
      <c r="N444" s="7">
        <f>INDEX(products!$A$1:$G$49,MATCH('orders '!$F444,products!$A$1:$A$49,0),MATCH('orders '!N$1,products!$A$1:$G$1,0))</f>
        <v>0.5</v>
      </c>
      <c r="O444" s="24">
        <f>INDEX(products!$A$1:$G$49,MATCH('orders '!$F444,products!$A$1:$A$49,0),MATCH('orders '!O$1,products!$A$1:$G$1,0))</f>
        <v>7.169999999999999</v>
      </c>
      <c r="P444" s="24">
        <f t="shared" si="20"/>
        <v>35.849999999999994</v>
      </c>
      <c r="Q444" s="8">
        <f>_xlfn.XLOOKUP($F444,products!$A$2:$A$49,products!$G$2:$G$49,,0)</f>
        <v>0.43019999999999992</v>
      </c>
      <c r="R444" s="6" t="str">
        <f>IF(_xlfn.XLOOKUP(E444,customers!A444:A1443,customers!I444:I1443,0)=0,"Not Available",(_xlfn.XLOOKUP(E444,customers!A444:A1443,customers!I444:I1443,0)))</f>
        <v>No</v>
      </c>
    </row>
    <row r="445" spans="1:18" x14ac:dyDescent="0.25">
      <c r="A445" s="9" t="s">
        <v>2986</v>
      </c>
      <c r="B445" s="25">
        <v>44250</v>
      </c>
      <c r="C445" s="9" t="str">
        <f t="shared" si="18"/>
        <v>Tuesday</v>
      </c>
      <c r="D445" s="9" t="str">
        <f t="shared" si="19"/>
        <v>February</v>
      </c>
      <c r="E445" s="9" t="s">
        <v>2987</v>
      </c>
      <c r="F445" s="9" t="s">
        <v>6184</v>
      </c>
      <c r="G445" s="9">
        <v>5</v>
      </c>
      <c r="H445" s="9" t="str">
        <f>_xlfn.XLOOKUP(E445,customers!$A$2:$A$1001,customers!$B$2:$B$1001,,0)</f>
        <v>Theo Bowne</v>
      </c>
      <c r="I445" s="9" t="str">
        <f>IF(_xlfn.XLOOKUP(E445,customers!$A$2:$A$1001,customers!$C$2:$C$1001,,0)=0,"Not Available",(_xlfn.XLOOKUP(E445,customers!$A$2:$A$1001,customers!$C$2:$C$1001,,0)))</f>
        <v>tbownecb@unicef.org</v>
      </c>
      <c r="J445" s="9" t="str">
        <f>_xlfn.XLOOKUP(E445,customers!$A$1:$A$1001,customers!$G$1:$G$1001,,0)</f>
        <v>Ireland</v>
      </c>
      <c r="K445" s="9" t="str">
        <f>_xlfn.XLOOKUP($E445,customers!$A$2:$A$1001,customers!$F$2:$F$1001,,0)</f>
        <v>Watergrasshill</v>
      </c>
      <c r="L445" s="9" t="s">
        <v>6198</v>
      </c>
      <c r="M445" s="9" t="s">
        <v>6200</v>
      </c>
      <c r="N445" s="10">
        <f>INDEX(products!$A$1:$G$49,MATCH('orders '!$F445,products!$A$1:$A$49,0),MATCH('orders '!N$1,products!$A$1:$G$1,0))</f>
        <v>0.2</v>
      </c>
      <c r="O445" s="26">
        <f>INDEX(products!$A$1:$G$49,MATCH('orders '!$F445,products!$A$1:$A$49,0),MATCH('orders '!O$1,products!$A$1:$G$1,0))</f>
        <v>4.4550000000000001</v>
      </c>
      <c r="P445" s="26">
        <f t="shared" si="20"/>
        <v>22.274999999999999</v>
      </c>
      <c r="Q445" s="11">
        <f>_xlfn.XLOOKUP($F445,products!$A$2:$A$49,products!$G$2:$G$49,,0)</f>
        <v>0.49004999999999999</v>
      </c>
      <c r="R445" s="6" t="str">
        <f>IF(_xlfn.XLOOKUP(E445,customers!A445:A1444,customers!I445:I1444,0)=0,"Not Available",(_xlfn.XLOOKUP(E445,customers!A445:A1444,customers!I445:I1444,0)))</f>
        <v>Yes</v>
      </c>
    </row>
    <row r="446" spans="1:18" x14ac:dyDescent="0.25">
      <c r="A446" s="6" t="s">
        <v>2992</v>
      </c>
      <c r="B446" s="23">
        <v>44418</v>
      </c>
      <c r="C446" s="6" t="str">
        <f t="shared" si="18"/>
        <v>Tuesday</v>
      </c>
      <c r="D446" s="6" t="str">
        <f t="shared" si="19"/>
        <v>August</v>
      </c>
      <c r="E446" s="6" t="s">
        <v>2993</v>
      </c>
      <c r="F446" s="6" t="s">
        <v>6156</v>
      </c>
      <c r="G446" s="6">
        <v>6</v>
      </c>
      <c r="H446" s="6" t="str">
        <f>_xlfn.XLOOKUP(E446,customers!$A$2:$A$1001,customers!$B$2:$B$1001,,0)</f>
        <v>Rasia Jacquemard</v>
      </c>
      <c r="I446" s="6" t="str">
        <f>IF(_xlfn.XLOOKUP(E446,customers!$A$2:$A$1001,customers!$C$2:$C$1001,,0)=0,"Not Available",(_xlfn.XLOOKUP(E446,customers!$A$2:$A$1001,customers!$C$2:$C$1001,,0)))</f>
        <v>rjacquemardcc@acquirethisname.com</v>
      </c>
      <c r="J446" s="6" t="str">
        <f>_xlfn.XLOOKUP(E446,customers!$A$1:$A$1001,customers!$G$1:$G$1001,,0)</f>
        <v>Ireland</v>
      </c>
      <c r="K446" s="6" t="str">
        <f>_xlfn.XLOOKUP($E446,customers!$A$2:$A$1001,customers!$F$2:$F$1001,,0)</f>
        <v>Monasterevin</v>
      </c>
      <c r="L446" s="6" t="s">
        <v>6198</v>
      </c>
      <c r="M446" s="6" t="s">
        <v>6197</v>
      </c>
      <c r="N446" s="7">
        <f>INDEX(products!$A$1:$G$49,MATCH('orders '!$F446,products!$A$1:$A$49,0),MATCH('orders '!N$1,products!$A$1:$G$1,0))</f>
        <v>0.2</v>
      </c>
      <c r="O446" s="24">
        <f>INDEX(products!$A$1:$G$49,MATCH('orders '!$F446,products!$A$1:$A$49,0),MATCH('orders '!O$1,products!$A$1:$G$1,0))</f>
        <v>4.125</v>
      </c>
      <c r="P446" s="24">
        <f t="shared" si="20"/>
        <v>24.75</v>
      </c>
      <c r="Q446" s="8">
        <f>_xlfn.XLOOKUP($F446,products!$A$2:$A$49,products!$G$2:$G$49,,0)</f>
        <v>0.45374999999999999</v>
      </c>
      <c r="R446" s="6" t="str">
        <f>IF(_xlfn.XLOOKUP(E446,customers!A446:A1445,customers!I446:I1445,0)=0,"Not Available",(_xlfn.XLOOKUP(E446,customers!A446:A1445,customers!I446:I1445,0)))</f>
        <v>No</v>
      </c>
    </row>
    <row r="447" spans="1:18" x14ac:dyDescent="0.25">
      <c r="A447" s="9" t="s">
        <v>2999</v>
      </c>
      <c r="B447" s="25">
        <v>43784</v>
      </c>
      <c r="C447" s="9" t="str">
        <f t="shared" si="18"/>
        <v>Friday</v>
      </c>
      <c r="D447" s="9" t="str">
        <f t="shared" si="19"/>
        <v>November</v>
      </c>
      <c r="E447" s="9" t="s">
        <v>3000</v>
      </c>
      <c r="F447" s="9" t="s">
        <v>6181</v>
      </c>
      <c r="G447" s="9">
        <v>2</v>
      </c>
      <c r="H447" s="9" t="str">
        <f>_xlfn.XLOOKUP(E447,customers!$A$2:$A$1001,customers!$B$2:$B$1001,,0)</f>
        <v>Kizzie Warman</v>
      </c>
      <c r="I447" s="9" t="str">
        <f>IF(_xlfn.XLOOKUP(E447,customers!$A$2:$A$1001,customers!$C$2:$C$1001,,0)=0,"Not Available",(_xlfn.XLOOKUP(E447,customers!$A$2:$A$1001,customers!$C$2:$C$1001,,0)))</f>
        <v>kwarmancd@printfriendly.com</v>
      </c>
      <c r="J447" s="9" t="str">
        <f>_xlfn.XLOOKUP(E447,customers!$A$1:$A$1001,customers!$G$1:$G$1001,,0)</f>
        <v>Ireland</v>
      </c>
      <c r="K447" s="9" t="str">
        <f>_xlfn.XLOOKUP($E447,customers!$A$2:$A$1001,customers!$F$2:$F$1001,,0)</f>
        <v>Sandyford</v>
      </c>
      <c r="L447" s="9" t="s">
        <v>6201</v>
      </c>
      <c r="M447" s="9" t="s">
        <v>6197</v>
      </c>
      <c r="N447" s="10">
        <f>INDEX(products!$A$1:$G$49,MATCH('orders '!$F447,products!$A$1:$A$49,0),MATCH('orders '!N$1,products!$A$1:$G$1,0))</f>
        <v>2.5</v>
      </c>
      <c r="O447" s="26">
        <f>INDEX(products!$A$1:$G$49,MATCH('orders '!$F447,products!$A$1:$A$49,0),MATCH('orders '!O$1,products!$A$1:$G$1,0))</f>
        <v>33.464999999999996</v>
      </c>
      <c r="P447" s="26">
        <f t="shared" si="20"/>
        <v>66.929999999999993</v>
      </c>
      <c r="Q447" s="11">
        <f>_xlfn.XLOOKUP($F447,products!$A$2:$A$49,products!$G$2:$G$49,,0)</f>
        <v>4.3504499999999995</v>
      </c>
      <c r="R447" s="6" t="str">
        <f>IF(_xlfn.XLOOKUP(E447,customers!A447:A1446,customers!I447:I1446,0)=0,"Not Available",(_xlfn.XLOOKUP(E447,customers!A447:A1446,customers!I447:I1446,0)))</f>
        <v>Yes</v>
      </c>
    </row>
    <row r="448" spans="1:18" x14ac:dyDescent="0.25">
      <c r="A448" s="6" t="s">
        <v>3004</v>
      </c>
      <c r="B448" s="23">
        <v>43816</v>
      </c>
      <c r="C448" s="6" t="str">
        <f t="shared" si="18"/>
        <v>Tuesday</v>
      </c>
      <c r="D448" s="6" t="str">
        <f t="shared" si="19"/>
        <v>December</v>
      </c>
      <c r="E448" s="6" t="s">
        <v>3005</v>
      </c>
      <c r="F448" s="6" t="s">
        <v>6160</v>
      </c>
      <c r="G448" s="6">
        <v>1</v>
      </c>
      <c r="H448" s="6" t="str">
        <f>_xlfn.XLOOKUP(E448,customers!$A$2:$A$1001,customers!$B$2:$B$1001,,0)</f>
        <v>Wain Cholomin</v>
      </c>
      <c r="I448" s="6" t="str">
        <f>IF(_xlfn.XLOOKUP(E448,customers!$A$2:$A$1001,customers!$C$2:$C$1001,,0)=0,"Not Available",(_xlfn.XLOOKUP(E448,customers!$A$2:$A$1001,customers!$C$2:$C$1001,,0)))</f>
        <v>wcholomince@about.com</v>
      </c>
      <c r="J448" s="6" t="str">
        <f>_xlfn.XLOOKUP(E448,customers!$A$1:$A$1001,customers!$G$1:$G$1001,,0)</f>
        <v>United Kingdom</v>
      </c>
      <c r="K448" s="6" t="str">
        <f>_xlfn.XLOOKUP($E448,customers!$A$2:$A$1001,customers!$F$2:$F$1001,,0)</f>
        <v>Birmingham</v>
      </c>
      <c r="L448" s="6" t="s">
        <v>6201</v>
      </c>
      <c r="M448" s="6" t="s">
        <v>6197</v>
      </c>
      <c r="N448" s="7">
        <f>INDEX(products!$A$1:$G$49,MATCH('orders '!$F448,products!$A$1:$A$49,0),MATCH('orders '!N$1,products!$A$1:$G$1,0))</f>
        <v>0.5</v>
      </c>
      <c r="O448" s="24">
        <f>INDEX(products!$A$1:$G$49,MATCH('orders '!$F448,products!$A$1:$A$49,0),MATCH('orders '!O$1,products!$A$1:$G$1,0))</f>
        <v>8.73</v>
      </c>
      <c r="P448" s="24">
        <f t="shared" si="20"/>
        <v>8.73</v>
      </c>
      <c r="Q448" s="8">
        <f>_xlfn.XLOOKUP($F448,products!$A$2:$A$49,products!$G$2:$G$49,,0)</f>
        <v>1.1349</v>
      </c>
      <c r="R448" s="6" t="str">
        <f>IF(_xlfn.XLOOKUP(E448,customers!A448:A1447,customers!I448:I1447,0)=0,"Not Available",(_xlfn.XLOOKUP(E448,customers!A448:A1447,customers!I448:I1447,0)))</f>
        <v>Yes</v>
      </c>
    </row>
    <row r="449" spans="1:18" x14ac:dyDescent="0.25">
      <c r="A449" s="9" t="s">
        <v>3010</v>
      </c>
      <c r="B449" s="25">
        <v>43908</v>
      </c>
      <c r="C449" s="9" t="str">
        <f t="shared" si="18"/>
        <v>Wednesday</v>
      </c>
      <c r="D449" s="9" t="str">
        <f t="shared" si="19"/>
        <v>March</v>
      </c>
      <c r="E449" s="9" t="s">
        <v>3011</v>
      </c>
      <c r="F449" s="9" t="s">
        <v>6146</v>
      </c>
      <c r="G449" s="9">
        <v>3</v>
      </c>
      <c r="H449" s="9" t="str">
        <f>_xlfn.XLOOKUP(E449,customers!$A$2:$A$1001,customers!$B$2:$B$1001,,0)</f>
        <v>Arleen Braidman</v>
      </c>
      <c r="I449" s="9" t="str">
        <f>IF(_xlfn.XLOOKUP(E449,customers!$A$2:$A$1001,customers!$C$2:$C$1001,,0)=0,"Not Available",(_xlfn.XLOOKUP(E449,customers!$A$2:$A$1001,customers!$C$2:$C$1001,,0)))</f>
        <v>abraidmancf@census.gov</v>
      </c>
      <c r="J449" s="9" t="str">
        <f>_xlfn.XLOOKUP(E449,customers!$A$1:$A$1001,customers!$G$1:$G$1001,,0)</f>
        <v>United States</v>
      </c>
      <c r="K449" s="9" t="str">
        <f>_xlfn.XLOOKUP($E449,customers!$A$2:$A$1001,customers!$F$2:$F$1001,,0)</f>
        <v>Phoenix</v>
      </c>
      <c r="L449" s="9" t="s">
        <v>6196</v>
      </c>
      <c r="M449" s="9" t="s">
        <v>6197</v>
      </c>
      <c r="N449" s="10">
        <f>INDEX(products!$A$1:$G$49,MATCH('orders '!$F449,products!$A$1:$A$49,0),MATCH('orders '!N$1,products!$A$1:$G$1,0))</f>
        <v>0.5</v>
      </c>
      <c r="O449" s="26">
        <f>INDEX(products!$A$1:$G$49,MATCH('orders '!$F449,products!$A$1:$A$49,0),MATCH('orders '!O$1,products!$A$1:$G$1,0))</f>
        <v>5.97</v>
      </c>
      <c r="P449" s="26">
        <f t="shared" si="20"/>
        <v>17.91</v>
      </c>
      <c r="Q449" s="11">
        <f>_xlfn.XLOOKUP($F449,products!$A$2:$A$49,products!$G$2:$G$49,,0)</f>
        <v>0.35819999999999996</v>
      </c>
      <c r="R449" s="6" t="str">
        <f>IF(_xlfn.XLOOKUP(E449,customers!A449:A1448,customers!I449:I1448,0)=0,"Not Available",(_xlfn.XLOOKUP(E449,customers!A449:A1448,customers!I449:I1448,0)))</f>
        <v>No</v>
      </c>
    </row>
    <row r="450" spans="1:18" x14ac:dyDescent="0.25">
      <c r="A450" s="6" t="s">
        <v>3015</v>
      </c>
      <c r="B450" s="23">
        <v>44718</v>
      </c>
      <c r="C450" s="6" t="str">
        <f t="shared" si="18"/>
        <v>Monday</v>
      </c>
      <c r="D450" s="6" t="str">
        <f t="shared" si="19"/>
        <v>June</v>
      </c>
      <c r="E450" s="6" t="s">
        <v>3016</v>
      </c>
      <c r="F450" s="6" t="s">
        <v>6173</v>
      </c>
      <c r="G450" s="6">
        <v>1</v>
      </c>
      <c r="H450" s="6" t="str">
        <f>_xlfn.XLOOKUP(E450,customers!$A$2:$A$1001,customers!$B$2:$B$1001,,0)</f>
        <v>Pru Durban</v>
      </c>
      <c r="I450" s="6" t="str">
        <f>IF(_xlfn.XLOOKUP(E450,customers!$A$2:$A$1001,customers!$C$2:$C$1001,,0)=0,"Not Available",(_xlfn.XLOOKUP(E450,customers!$A$2:$A$1001,customers!$C$2:$C$1001,,0)))</f>
        <v>pdurbancg@symantec.com</v>
      </c>
      <c r="J450" s="6" t="str">
        <f>_xlfn.XLOOKUP(E450,customers!$A$1:$A$1001,customers!$G$1:$G$1001,,0)</f>
        <v>Ireland</v>
      </c>
      <c r="K450" s="6" t="str">
        <f>_xlfn.XLOOKUP($E450,customers!$A$2:$A$1001,customers!$F$2:$F$1001,,0)</f>
        <v>Longford</v>
      </c>
      <c r="L450" s="6" t="s">
        <v>6196</v>
      </c>
      <c r="M450" s="6" t="s">
        <v>6200</v>
      </c>
      <c r="N450" s="7">
        <f>INDEX(products!$A$1:$G$49,MATCH('orders '!$F450,products!$A$1:$A$49,0),MATCH('orders '!N$1,products!$A$1:$G$1,0))</f>
        <v>0.5</v>
      </c>
      <c r="O450" s="24">
        <f>INDEX(products!$A$1:$G$49,MATCH('orders '!$F450,products!$A$1:$A$49,0),MATCH('orders '!O$1,products!$A$1:$G$1,0))</f>
        <v>7.169999999999999</v>
      </c>
      <c r="P450" s="24">
        <f t="shared" si="20"/>
        <v>7.169999999999999</v>
      </c>
      <c r="Q450" s="8">
        <f>_xlfn.XLOOKUP($F450,products!$A$2:$A$49,products!$G$2:$G$49,,0)</f>
        <v>0.43019999999999992</v>
      </c>
      <c r="R450" s="6" t="str">
        <f>IF(_xlfn.XLOOKUP(E450,customers!A450:A1449,customers!I450:I1449,0)=0,"Not Available",(_xlfn.XLOOKUP(E450,customers!A450:A1449,customers!I450:I1449,0)))</f>
        <v>No</v>
      </c>
    </row>
    <row r="451" spans="1:18" x14ac:dyDescent="0.25">
      <c r="A451" s="9" t="s">
        <v>3021</v>
      </c>
      <c r="B451" s="25">
        <v>44336</v>
      </c>
      <c r="C451" s="9" t="str">
        <f t="shared" ref="C451:C514" si="21">TEXT(B451,"dddd")</f>
        <v>Thursday</v>
      </c>
      <c r="D451" s="9" t="str">
        <f t="shared" ref="D451:D514" si="22">TEXT(B451,"mmmm")</f>
        <v>May</v>
      </c>
      <c r="E451" s="9" t="s">
        <v>3022</v>
      </c>
      <c r="F451" s="9" t="s">
        <v>6163</v>
      </c>
      <c r="G451" s="9">
        <v>2</v>
      </c>
      <c r="H451" s="9" t="str">
        <f>_xlfn.XLOOKUP(E451,customers!$A$2:$A$1001,customers!$B$2:$B$1001,,0)</f>
        <v>Antone Harrold</v>
      </c>
      <c r="I451" s="9" t="str">
        <f>IF(_xlfn.XLOOKUP(E451,customers!$A$2:$A$1001,customers!$C$2:$C$1001,,0)=0,"Not Available",(_xlfn.XLOOKUP(E451,customers!$A$2:$A$1001,customers!$C$2:$C$1001,,0)))</f>
        <v>aharroldch@miibeian.gov.cn</v>
      </c>
      <c r="J451" s="9" t="str">
        <f>_xlfn.XLOOKUP(E451,customers!$A$1:$A$1001,customers!$G$1:$G$1001,,0)</f>
        <v>United States</v>
      </c>
      <c r="K451" s="9" t="str">
        <f>_xlfn.XLOOKUP($E451,customers!$A$2:$A$1001,customers!$F$2:$F$1001,,0)</f>
        <v>Toledo</v>
      </c>
      <c r="L451" s="9" t="s">
        <v>6196</v>
      </c>
      <c r="M451" s="9" t="s">
        <v>6202</v>
      </c>
      <c r="N451" s="10">
        <f>INDEX(products!$A$1:$G$49,MATCH('orders '!$F451,products!$A$1:$A$49,0),MATCH('orders '!N$1,products!$A$1:$G$1,0))</f>
        <v>0.2</v>
      </c>
      <c r="O451" s="26">
        <f>INDEX(products!$A$1:$G$49,MATCH('orders '!$F451,products!$A$1:$A$49,0),MATCH('orders '!O$1,products!$A$1:$G$1,0))</f>
        <v>2.6849999999999996</v>
      </c>
      <c r="P451" s="26">
        <f t="shared" ref="P451:P514" si="23">O451*G451</f>
        <v>5.3699999999999992</v>
      </c>
      <c r="Q451" s="11">
        <f>_xlfn.XLOOKUP($F451,products!$A$2:$A$49,products!$G$2:$G$49,,0)</f>
        <v>0.16109999999999997</v>
      </c>
      <c r="R451" s="6" t="str">
        <f>IF(_xlfn.XLOOKUP(E451,customers!A451:A1450,customers!I451:I1450,0)=0,"Not Available",(_xlfn.XLOOKUP(E451,customers!A451:A1450,customers!I451:I1450,0)))</f>
        <v>No</v>
      </c>
    </row>
    <row r="452" spans="1:18" x14ac:dyDescent="0.25">
      <c r="A452" s="6" t="s">
        <v>3027</v>
      </c>
      <c r="B452" s="23">
        <v>44207</v>
      </c>
      <c r="C452" s="6" t="str">
        <f t="shared" si="21"/>
        <v>Monday</v>
      </c>
      <c r="D452" s="6" t="str">
        <f t="shared" si="22"/>
        <v>January</v>
      </c>
      <c r="E452" s="6" t="s">
        <v>3028</v>
      </c>
      <c r="F452" s="6" t="s">
        <v>6145</v>
      </c>
      <c r="G452" s="6">
        <v>5</v>
      </c>
      <c r="H452" s="6" t="str">
        <f>_xlfn.XLOOKUP(E452,customers!$A$2:$A$1001,customers!$B$2:$B$1001,,0)</f>
        <v>Sim Pamphilon</v>
      </c>
      <c r="I452" s="6" t="str">
        <f>IF(_xlfn.XLOOKUP(E452,customers!$A$2:$A$1001,customers!$C$2:$C$1001,,0)=0,"Not Available",(_xlfn.XLOOKUP(E452,customers!$A$2:$A$1001,customers!$C$2:$C$1001,,0)))</f>
        <v>spamphilonci@mlb.com</v>
      </c>
      <c r="J452" s="6" t="str">
        <f>_xlfn.XLOOKUP(E452,customers!$A$1:$A$1001,customers!$G$1:$G$1001,,0)</f>
        <v>Ireland</v>
      </c>
      <c r="K452" s="6" t="str">
        <f>_xlfn.XLOOKUP($E452,customers!$A$2:$A$1001,customers!$F$2:$F$1001,,0)</f>
        <v>Ballylinan</v>
      </c>
      <c r="L452" s="6" t="s">
        <v>6201</v>
      </c>
      <c r="M452" s="6" t="s">
        <v>6200</v>
      </c>
      <c r="N452" s="7">
        <f>INDEX(products!$A$1:$G$49,MATCH('orders '!$F452,products!$A$1:$A$49,0),MATCH('orders '!N$1,products!$A$1:$G$1,0))</f>
        <v>0.2</v>
      </c>
      <c r="O452" s="24">
        <f>INDEX(products!$A$1:$G$49,MATCH('orders '!$F452,products!$A$1:$A$49,0),MATCH('orders '!O$1,products!$A$1:$G$1,0))</f>
        <v>4.7549999999999999</v>
      </c>
      <c r="P452" s="24">
        <f t="shared" si="23"/>
        <v>23.774999999999999</v>
      </c>
      <c r="Q452" s="8">
        <f>_xlfn.XLOOKUP($F452,products!$A$2:$A$49,products!$G$2:$G$49,,0)</f>
        <v>0.61814999999999998</v>
      </c>
      <c r="R452" s="6" t="str">
        <f>IF(_xlfn.XLOOKUP(E452,customers!A452:A1451,customers!I452:I1451,0)=0,"Not Available",(_xlfn.XLOOKUP(E452,customers!A452:A1451,customers!I452:I1451,0)))</f>
        <v>No</v>
      </c>
    </row>
    <row r="453" spans="1:18" x14ac:dyDescent="0.25">
      <c r="A453" s="9" t="s">
        <v>3035</v>
      </c>
      <c r="B453" s="25">
        <v>43518</v>
      </c>
      <c r="C453" s="9" t="str">
        <f t="shared" si="21"/>
        <v>Friday</v>
      </c>
      <c r="D453" s="9" t="str">
        <f t="shared" si="22"/>
        <v>February</v>
      </c>
      <c r="E453" s="9" t="s">
        <v>3036</v>
      </c>
      <c r="F453" s="9" t="s">
        <v>6149</v>
      </c>
      <c r="G453" s="9">
        <v>2</v>
      </c>
      <c r="H453" s="9" t="str">
        <f>_xlfn.XLOOKUP(E453,customers!$A$2:$A$1001,customers!$B$2:$B$1001,,0)</f>
        <v>Mohandis Spurden</v>
      </c>
      <c r="I453" s="9" t="str">
        <f>IF(_xlfn.XLOOKUP(E453,customers!$A$2:$A$1001,customers!$C$2:$C$1001,,0)=0,"Not Available",(_xlfn.XLOOKUP(E453,customers!$A$2:$A$1001,customers!$C$2:$C$1001,,0)))</f>
        <v>mspurdencj@exblog.jp</v>
      </c>
      <c r="J453" s="9" t="str">
        <f>_xlfn.XLOOKUP(E453,customers!$A$1:$A$1001,customers!$G$1:$G$1001,,0)</f>
        <v>United States</v>
      </c>
      <c r="K453" s="9" t="str">
        <f>_xlfn.XLOOKUP($E453,customers!$A$2:$A$1001,customers!$F$2:$F$1001,,0)</f>
        <v>Charlotte</v>
      </c>
      <c r="L453" s="9" t="s">
        <v>6196</v>
      </c>
      <c r="M453" s="9" t="s">
        <v>6202</v>
      </c>
      <c r="N453" s="10">
        <f>INDEX(products!$A$1:$G$49,MATCH('orders '!$F453,products!$A$1:$A$49,0),MATCH('orders '!N$1,products!$A$1:$G$1,0))</f>
        <v>2.5</v>
      </c>
      <c r="O453" s="26">
        <f>INDEX(products!$A$1:$G$49,MATCH('orders '!$F453,products!$A$1:$A$49,0),MATCH('orders '!O$1,products!$A$1:$G$1,0))</f>
        <v>20.584999999999997</v>
      </c>
      <c r="P453" s="26">
        <f t="shared" si="23"/>
        <v>41.169999999999995</v>
      </c>
      <c r="Q453" s="11">
        <f>_xlfn.XLOOKUP($F453,products!$A$2:$A$49,products!$G$2:$G$49,,0)</f>
        <v>1.2350999999999999</v>
      </c>
      <c r="R453" s="6" t="str">
        <f>IF(_xlfn.XLOOKUP(E453,customers!A453:A1452,customers!I453:I1452,0)=0,"Not Available",(_xlfn.XLOOKUP(E453,customers!A453:A1452,customers!I453:I1452,0)))</f>
        <v>Yes</v>
      </c>
    </row>
    <row r="454" spans="1:18" x14ac:dyDescent="0.25">
      <c r="A454" s="6" t="s">
        <v>3041</v>
      </c>
      <c r="B454" s="23">
        <v>44524</v>
      </c>
      <c r="C454" s="6" t="str">
        <f t="shared" si="21"/>
        <v>Wednesday</v>
      </c>
      <c r="D454" s="6" t="str">
        <f t="shared" si="22"/>
        <v>November</v>
      </c>
      <c r="E454" s="6" t="s">
        <v>3042</v>
      </c>
      <c r="F454" s="6" t="s">
        <v>6167</v>
      </c>
      <c r="G454" s="6">
        <v>3</v>
      </c>
      <c r="H454" s="6" t="str">
        <f>_xlfn.XLOOKUP(E454,customers!$A$2:$A$1001,customers!$B$2:$B$1001,,0)</f>
        <v>Morgen Seson</v>
      </c>
      <c r="I454" s="6" t="str">
        <f>IF(_xlfn.XLOOKUP(E454,customers!$A$2:$A$1001,customers!$C$2:$C$1001,,0)=0,"Not Available",(_xlfn.XLOOKUP(E454,customers!$A$2:$A$1001,customers!$C$2:$C$1001,,0)))</f>
        <v>msesonck@census.gov</v>
      </c>
      <c r="J454" s="6" t="str">
        <f>_xlfn.XLOOKUP(E454,customers!$A$1:$A$1001,customers!$G$1:$G$1001,,0)</f>
        <v>United States</v>
      </c>
      <c r="K454" s="6" t="str">
        <f>_xlfn.XLOOKUP($E454,customers!$A$2:$A$1001,customers!$F$2:$F$1001,,0)</f>
        <v>Seattle</v>
      </c>
      <c r="L454" s="6" t="s">
        <v>6199</v>
      </c>
      <c r="M454" s="6" t="s">
        <v>6200</v>
      </c>
      <c r="N454" s="7">
        <f>INDEX(products!$A$1:$G$49,MATCH('orders '!$F454,products!$A$1:$A$49,0),MATCH('orders '!N$1,products!$A$1:$G$1,0))</f>
        <v>0.2</v>
      </c>
      <c r="O454" s="24">
        <f>INDEX(products!$A$1:$G$49,MATCH('orders '!$F454,products!$A$1:$A$49,0),MATCH('orders '!O$1,products!$A$1:$G$1,0))</f>
        <v>3.8849999999999998</v>
      </c>
      <c r="P454" s="24">
        <f t="shared" si="23"/>
        <v>11.654999999999999</v>
      </c>
      <c r="Q454" s="8">
        <f>_xlfn.XLOOKUP($F454,products!$A$2:$A$49,products!$G$2:$G$49,,0)</f>
        <v>0.34964999999999996</v>
      </c>
      <c r="R454" s="6" t="str">
        <f>IF(_xlfn.XLOOKUP(E454,customers!A454:A1453,customers!I454:I1453,0)=0,"Not Available",(_xlfn.XLOOKUP(E454,customers!A454:A1453,customers!I454:I1453,0)))</f>
        <v>No</v>
      </c>
    </row>
    <row r="455" spans="1:18" x14ac:dyDescent="0.25">
      <c r="A455" s="9" t="s">
        <v>3047</v>
      </c>
      <c r="B455" s="25">
        <v>44579</v>
      </c>
      <c r="C455" s="9" t="str">
        <f t="shared" si="21"/>
        <v>Tuesday</v>
      </c>
      <c r="D455" s="9" t="str">
        <f t="shared" si="22"/>
        <v>January</v>
      </c>
      <c r="E455" s="9" t="s">
        <v>3048</v>
      </c>
      <c r="F455" s="9" t="s">
        <v>6161</v>
      </c>
      <c r="G455" s="9">
        <v>4</v>
      </c>
      <c r="H455" s="9" t="str">
        <f>_xlfn.XLOOKUP(E455,customers!$A$2:$A$1001,customers!$B$2:$B$1001,,0)</f>
        <v>Nalani Pirrone</v>
      </c>
      <c r="I455" s="9" t="str">
        <f>IF(_xlfn.XLOOKUP(E455,customers!$A$2:$A$1001,customers!$C$2:$C$1001,,0)=0,"Not Available",(_xlfn.XLOOKUP(E455,customers!$A$2:$A$1001,customers!$C$2:$C$1001,,0)))</f>
        <v>npirronecl@weibo.com</v>
      </c>
      <c r="J455" s="9" t="str">
        <f>_xlfn.XLOOKUP(E455,customers!$A$1:$A$1001,customers!$G$1:$G$1001,,0)</f>
        <v>United States</v>
      </c>
      <c r="K455" s="9" t="str">
        <f>_xlfn.XLOOKUP($E455,customers!$A$2:$A$1001,customers!$F$2:$F$1001,,0)</f>
        <v>Wilkes Barre</v>
      </c>
      <c r="L455" s="9" t="s">
        <v>6201</v>
      </c>
      <c r="M455" s="9" t="s">
        <v>6200</v>
      </c>
      <c r="N455" s="10">
        <f>INDEX(products!$A$1:$G$49,MATCH('orders '!$F455,products!$A$1:$A$49,0),MATCH('orders '!N$1,products!$A$1:$G$1,0))</f>
        <v>0.5</v>
      </c>
      <c r="O455" s="26">
        <f>INDEX(products!$A$1:$G$49,MATCH('orders '!$F455,products!$A$1:$A$49,0),MATCH('orders '!O$1,products!$A$1:$G$1,0))</f>
        <v>9.51</v>
      </c>
      <c r="P455" s="26">
        <f t="shared" si="23"/>
        <v>38.04</v>
      </c>
      <c r="Q455" s="11">
        <f>_xlfn.XLOOKUP($F455,products!$A$2:$A$49,products!$G$2:$G$49,,0)</f>
        <v>1.2363</v>
      </c>
      <c r="R455" s="6" t="str">
        <f>IF(_xlfn.XLOOKUP(E455,customers!A455:A1454,customers!I455:I1454,0)=0,"Not Available",(_xlfn.XLOOKUP(E455,customers!A455:A1454,customers!I455:I1454,0)))</f>
        <v>No</v>
      </c>
    </row>
    <row r="456" spans="1:18" x14ac:dyDescent="0.25">
      <c r="A456" s="6" t="s">
        <v>3053</v>
      </c>
      <c r="B456" s="23">
        <v>44421</v>
      </c>
      <c r="C456" s="6" t="str">
        <f t="shared" si="21"/>
        <v>Friday</v>
      </c>
      <c r="D456" s="6" t="str">
        <f t="shared" si="22"/>
        <v>August</v>
      </c>
      <c r="E456" s="6" t="s">
        <v>3054</v>
      </c>
      <c r="F456" s="6" t="s">
        <v>6149</v>
      </c>
      <c r="G456" s="6">
        <v>4</v>
      </c>
      <c r="H456" s="6" t="str">
        <f>_xlfn.XLOOKUP(E456,customers!$A$2:$A$1001,customers!$B$2:$B$1001,,0)</f>
        <v>Reube Cawley</v>
      </c>
      <c r="I456" s="6" t="str">
        <f>IF(_xlfn.XLOOKUP(E456,customers!$A$2:$A$1001,customers!$C$2:$C$1001,,0)=0,"Not Available",(_xlfn.XLOOKUP(E456,customers!$A$2:$A$1001,customers!$C$2:$C$1001,,0)))</f>
        <v>rcawleycm@yellowbook.com</v>
      </c>
      <c r="J456" s="6" t="str">
        <f>_xlfn.XLOOKUP(E456,customers!$A$1:$A$1001,customers!$G$1:$G$1001,,0)</f>
        <v>Ireland</v>
      </c>
      <c r="K456" s="6" t="str">
        <f>_xlfn.XLOOKUP($E456,customers!$A$2:$A$1001,customers!$F$2:$F$1001,,0)</f>
        <v>Ballyboden</v>
      </c>
      <c r="L456" s="6" t="s">
        <v>6196</v>
      </c>
      <c r="M456" s="6" t="s">
        <v>6202</v>
      </c>
      <c r="N456" s="7">
        <f>INDEX(products!$A$1:$G$49,MATCH('orders '!$F456,products!$A$1:$A$49,0),MATCH('orders '!N$1,products!$A$1:$G$1,0))</f>
        <v>2.5</v>
      </c>
      <c r="O456" s="24">
        <f>INDEX(products!$A$1:$G$49,MATCH('orders '!$F456,products!$A$1:$A$49,0),MATCH('orders '!O$1,products!$A$1:$G$1,0))</f>
        <v>20.584999999999997</v>
      </c>
      <c r="P456" s="24">
        <f t="shared" si="23"/>
        <v>82.339999999999989</v>
      </c>
      <c r="Q456" s="8">
        <f>_xlfn.XLOOKUP($F456,products!$A$2:$A$49,products!$G$2:$G$49,,0)</f>
        <v>1.2350999999999999</v>
      </c>
      <c r="R456" s="6" t="str">
        <f>IF(_xlfn.XLOOKUP(E456,customers!A456:A1455,customers!I456:I1455,0)=0,"Not Available",(_xlfn.XLOOKUP(E456,customers!A456:A1455,customers!I456:I1455,0)))</f>
        <v>Yes</v>
      </c>
    </row>
    <row r="457" spans="1:18" x14ac:dyDescent="0.25">
      <c r="A457" s="9" t="s">
        <v>3058</v>
      </c>
      <c r="B457" s="25">
        <v>43841</v>
      </c>
      <c r="C457" s="9" t="str">
        <f t="shared" si="21"/>
        <v>Saturday</v>
      </c>
      <c r="D457" s="9" t="str">
        <f t="shared" si="22"/>
        <v>January</v>
      </c>
      <c r="E457" s="9" t="s">
        <v>3059</v>
      </c>
      <c r="F457" s="9" t="s">
        <v>6145</v>
      </c>
      <c r="G457" s="9">
        <v>2</v>
      </c>
      <c r="H457" s="9" t="str">
        <f>_xlfn.XLOOKUP(E457,customers!$A$2:$A$1001,customers!$B$2:$B$1001,,0)</f>
        <v>Stan Barribal</v>
      </c>
      <c r="I457" s="9" t="str">
        <f>IF(_xlfn.XLOOKUP(E457,customers!$A$2:$A$1001,customers!$C$2:$C$1001,,0)=0,"Not Available",(_xlfn.XLOOKUP(E457,customers!$A$2:$A$1001,customers!$C$2:$C$1001,,0)))</f>
        <v>sbarribalcn@microsoft.com</v>
      </c>
      <c r="J457" s="9" t="str">
        <f>_xlfn.XLOOKUP(E457,customers!$A$1:$A$1001,customers!$G$1:$G$1001,,0)</f>
        <v>Ireland</v>
      </c>
      <c r="K457" s="9" t="str">
        <f>_xlfn.XLOOKUP($E457,customers!$A$2:$A$1001,customers!$F$2:$F$1001,,0)</f>
        <v>Bagenalstown</v>
      </c>
      <c r="L457" s="9" t="s">
        <v>6201</v>
      </c>
      <c r="M457" s="9" t="s">
        <v>6200</v>
      </c>
      <c r="N457" s="10">
        <f>INDEX(products!$A$1:$G$49,MATCH('orders '!$F457,products!$A$1:$A$49,0),MATCH('orders '!N$1,products!$A$1:$G$1,0))</f>
        <v>0.2</v>
      </c>
      <c r="O457" s="26">
        <f>INDEX(products!$A$1:$G$49,MATCH('orders '!$F457,products!$A$1:$A$49,0),MATCH('orders '!O$1,products!$A$1:$G$1,0))</f>
        <v>4.7549999999999999</v>
      </c>
      <c r="P457" s="26">
        <f t="shared" si="23"/>
        <v>9.51</v>
      </c>
      <c r="Q457" s="11">
        <f>_xlfn.XLOOKUP($F457,products!$A$2:$A$49,products!$G$2:$G$49,,0)</f>
        <v>0.61814999999999998</v>
      </c>
      <c r="R457" s="6" t="str">
        <f>IF(_xlfn.XLOOKUP(E457,customers!A457:A1456,customers!I457:I1456,0)=0,"Not Available",(_xlfn.XLOOKUP(E457,customers!A457:A1456,customers!I457:I1456,0)))</f>
        <v>Yes</v>
      </c>
    </row>
    <row r="458" spans="1:18" x14ac:dyDescent="0.25">
      <c r="A458" s="6" t="s">
        <v>3064</v>
      </c>
      <c r="B458" s="23">
        <v>44017</v>
      </c>
      <c r="C458" s="6" t="str">
        <f t="shared" si="21"/>
        <v>Sunday</v>
      </c>
      <c r="D458" s="6" t="str">
        <f t="shared" si="22"/>
        <v>July</v>
      </c>
      <c r="E458" s="6" t="s">
        <v>3065</v>
      </c>
      <c r="F458" s="6" t="s">
        <v>6149</v>
      </c>
      <c r="G458" s="6">
        <v>2</v>
      </c>
      <c r="H458" s="6" t="str">
        <f>_xlfn.XLOOKUP(E458,customers!$A$2:$A$1001,customers!$B$2:$B$1001,,0)</f>
        <v>Agnes Adamides</v>
      </c>
      <c r="I458" s="6" t="str">
        <f>IF(_xlfn.XLOOKUP(E458,customers!$A$2:$A$1001,customers!$C$2:$C$1001,,0)=0,"Not Available",(_xlfn.XLOOKUP(E458,customers!$A$2:$A$1001,customers!$C$2:$C$1001,,0)))</f>
        <v>aadamidesco@bizjournals.com</v>
      </c>
      <c r="J458" s="6" t="str">
        <f>_xlfn.XLOOKUP(E458,customers!$A$1:$A$1001,customers!$G$1:$G$1001,,0)</f>
        <v>United Kingdom</v>
      </c>
      <c r="K458" s="6" t="str">
        <f>_xlfn.XLOOKUP($E458,customers!$A$2:$A$1001,customers!$F$2:$F$1001,,0)</f>
        <v>Liverpool</v>
      </c>
      <c r="L458" s="6" t="s">
        <v>6196</v>
      </c>
      <c r="M458" s="6" t="s">
        <v>6202</v>
      </c>
      <c r="N458" s="7">
        <f>INDEX(products!$A$1:$G$49,MATCH('orders '!$F458,products!$A$1:$A$49,0),MATCH('orders '!N$1,products!$A$1:$G$1,0))</f>
        <v>2.5</v>
      </c>
      <c r="O458" s="24">
        <f>INDEX(products!$A$1:$G$49,MATCH('orders '!$F458,products!$A$1:$A$49,0),MATCH('orders '!O$1,products!$A$1:$G$1,0))</f>
        <v>20.584999999999997</v>
      </c>
      <c r="P458" s="24">
        <f t="shared" si="23"/>
        <v>41.169999999999995</v>
      </c>
      <c r="Q458" s="8">
        <f>_xlfn.XLOOKUP($F458,products!$A$2:$A$49,products!$G$2:$G$49,,0)</f>
        <v>1.2350999999999999</v>
      </c>
      <c r="R458" s="6" t="str">
        <f>IF(_xlfn.XLOOKUP(E458,customers!A458:A1457,customers!I458:I1457,0)=0,"Not Available",(_xlfn.XLOOKUP(E458,customers!A458:A1457,customers!I458:I1457,0)))</f>
        <v>No</v>
      </c>
    </row>
    <row r="459" spans="1:18" x14ac:dyDescent="0.25">
      <c r="A459" s="9" t="s">
        <v>3070</v>
      </c>
      <c r="B459" s="25">
        <v>43671</v>
      </c>
      <c r="C459" s="9" t="str">
        <f t="shared" si="21"/>
        <v>Thursday</v>
      </c>
      <c r="D459" s="9" t="str">
        <f t="shared" si="22"/>
        <v>July</v>
      </c>
      <c r="E459" s="9" t="s">
        <v>3071</v>
      </c>
      <c r="F459" s="9" t="s">
        <v>6161</v>
      </c>
      <c r="G459" s="9">
        <v>5</v>
      </c>
      <c r="H459" s="9" t="str">
        <f>_xlfn.XLOOKUP(E459,customers!$A$2:$A$1001,customers!$B$2:$B$1001,,0)</f>
        <v>Carmelita Thowes</v>
      </c>
      <c r="I459" s="9" t="str">
        <f>IF(_xlfn.XLOOKUP(E459,customers!$A$2:$A$1001,customers!$C$2:$C$1001,,0)=0,"Not Available",(_xlfn.XLOOKUP(E459,customers!$A$2:$A$1001,customers!$C$2:$C$1001,,0)))</f>
        <v>cthowescp@craigslist.org</v>
      </c>
      <c r="J459" s="9" t="str">
        <f>_xlfn.XLOOKUP(E459,customers!$A$1:$A$1001,customers!$G$1:$G$1001,,0)</f>
        <v>United States</v>
      </c>
      <c r="K459" s="9" t="str">
        <f>_xlfn.XLOOKUP($E459,customers!$A$2:$A$1001,customers!$F$2:$F$1001,,0)</f>
        <v>Rochester</v>
      </c>
      <c r="L459" s="9" t="s">
        <v>6201</v>
      </c>
      <c r="M459" s="9" t="s">
        <v>6200</v>
      </c>
      <c r="N459" s="10">
        <f>INDEX(products!$A$1:$G$49,MATCH('orders '!$F459,products!$A$1:$A$49,0),MATCH('orders '!N$1,products!$A$1:$G$1,0))</f>
        <v>0.5</v>
      </c>
      <c r="O459" s="26">
        <f>INDEX(products!$A$1:$G$49,MATCH('orders '!$F459,products!$A$1:$A$49,0),MATCH('orders '!O$1,products!$A$1:$G$1,0))</f>
        <v>9.51</v>
      </c>
      <c r="P459" s="26">
        <f t="shared" si="23"/>
        <v>47.55</v>
      </c>
      <c r="Q459" s="11">
        <f>_xlfn.XLOOKUP($F459,products!$A$2:$A$49,products!$G$2:$G$49,,0)</f>
        <v>1.2363</v>
      </c>
      <c r="R459" s="6" t="str">
        <f>IF(_xlfn.XLOOKUP(E459,customers!A459:A1458,customers!I459:I1458,0)=0,"Not Available",(_xlfn.XLOOKUP(E459,customers!A459:A1458,customers!I459:I1458,0)))</f>
        <v>No</v>
      </c>
    </row>
    <row r="460" spans="1:18" x14ac:dyDescent="0.25">
      <c r="A460" s="6" t="s">
        <v>3076</v>
      </c>
      <c r="B460" s="23">
        <v>44707</v>
      </c>
      <c r="C460" s="6" t="str">
        <f t="shared" si="21"/>
        <v>Thursday</v>
      </c>
      <c r="D460" s="6" t="str">
        <f t="shared" si="22"/>
        <v>May</v>
      </c>
      <c r="E460" s="6" t="s">
        <v>3077</v>
      </c>
      <c r="F460" s="6" t="s">
        <v>6155</v>
      </c>
      <c r="G460" s="6">
        <v>4</v>
      </c>
      <c r="H460" s="6" t="str">
        <f>_xlfn.XLOOKUP(E460,customers!$A$2:$A$1001,customers!$B$2:$B$1001,,0)</f>
        <v>Rodolfo Willoway</v>
      </c>
      <c r="I460" s="6" t="str">
        <f>IF(_xlfn.XLOOKUP(E460,customers!$A$2:$A$1001,customers!$C$2:$C$1001,,0)=0,"Not Available",(_xlfn.XLOOKUP(E460,customers!$A$2:$A$1001,customers!$C$2:$C$1001,,0)))</f>
        <v>rwillowaycq@admin.ch</v>
      </c>
      <c r="J460" s="6" t="str">
        <f>_xlfn.XLOOKUP(E460,customers!$A$1:$A$1001,customers!$G$1:$G$1001,,0)</f>
        <v>United States</v>
      </c>
      <c r="K460" s="6" t="str">
        <f>_xlfn.XLOOKUP($E460,customers!$A$2:$A$1001,customers!$F$2:$F$1001,,0)</f>
        <v>Tucson</v>
      </c>
      <c r="L460" s="6" t="s">
        <v>6199</v>
      </c>
      <c r="M460" s="6" t="s">
        <v>6197</v>
      </c>
      <c r="N460" s="7">
        <f>INDEX(products!$A$1:$G$49,MATCH('orders '!$F460,products!$A$1:$A$49,0),MATCH('orders '!N$1,products!$A$1:$G$1,0))</f>
        <v>1</v>
      </c>
      <c r="O460" s="24">
        <f>INDEX(products!$A$1:$G$49,MATCH('orders '!$F460,products!$A$1:$A$49,0),MATCH('orders '!O$1,products!$A$1:$G$1,0))</f>
        <v>11.25</v>
      </c>
      <c r="P460" s="24">
        <f t="shared" si="23"/>
        <v>45</v>
      </c>
      <c r="Q460" s="8">
        <f>_xlfn.XLOOKUP($F460,products!$A$2:$A$49,products!$G$2:$G$49,,0)</f>
        <v>1.0125</v>
      </c>
      <c r="R460" s="6" t="str">
        <f>IF(_xlfn.XLOOKUP(E460,customers!A460:A1459,customers!I460:I1459,0)=0,"Not Available",(_xlfn.XLOOKUP(E460,customers!A460:A1459,customers!I460:I1459,0)))</f>
        <v>No</v>
      </c>
    </row>
    <row r="461" spans="1:18" x14ac:dyDescent="0.25">
      <c r="A461" s="9" t="s">
        <v>3082</v>
      </c>
      <c r="B461" s="25">
        <v>43840</v>
      </c>
      <c r="C461" s="9" t="str">
        <f t="shared" si="21"/>
        <v>Friday</v>
      </c>
      <c r="D461" s="9" t="str">
        <f t="shared" si="22"/>
        <v>January</v>
      </c>
      <c r="E461" s="9" t="s">
        <v>3083</v>
      </c>
      <c r="F461" s="9" t="s">
        <v>6145</v>
      </c>
      <c r="G461" s="9">
        <v>5</v>
      </c>
      <c r="H461" s="9" t="str">
        <f>_xlfn.XLOOKUP(E461,customers!$A$2:$A$1001,customers!$B$2:$B$1001,,0)</f>
        <v>Alvis Elwin</v>
      </c>
      <c r="I461" s="9" t="str">
        <f>IF(_xlfn.XLOOKUP(E461,customers!$A$2:$A$1001,customers!$C$2:$C$1001,,0)=0,"Not Available",(_xlfn.XLOOKUP(E461,customers!$A$2:$A$1001,customers!$C$2:$C$1001,,0)))</f>
        <v>aelwincr@privacy.gov.au</v>
      </c>
      <c r="J461" s="9" t="str">
        <f>_xlfn.XLOOKUP(E461,customers!$A$1:$A$1001,customers!$G$1:$G$1001,,0)</f>
        <v>United States</v>
      </c>
      <c r="K461" s="9" t="str">
        <f>_xlfn.XLOOKUP($E461,customers!$A$2:$A$1001,customers!$F$2:$F$1001,,0)</f>
        <v>Minneapolis</v>
      </c>
      <c r="L461" s="9" t="s">
        <v>6201</v>
      </c>
      <c r="M461" s="9" t="s">
        <v>6200</v>
      </c>
      <c r="N461" s="10">
        <f>INDEX(products!$A$1:$G$49,MATCH('orders '!$F461,products!$A$1:$A$49,0),MATCH('orders '!N$1,products!$A$1:$G$1,0))</f>
        <v>0.2</v>
      </c>
      <c r="O461" s="26">
        <f>INDEX(products!$A$1:$G$49,MATCH('orders '!$F461,products!$A$1:$A$49,0),MATCH('orders '!O$1,products!$A$1:$G$1,0))</f>
        <v>4.7549999999999999</v>
      </c>
      <c r="P461" s="26">
        <f t="shared" si="23"/>
        <v>23.774999999999999</v>
      </c>
      <c r="Q461" s="11">
        <f>_xlfn.XLOOKUP($F461,products!$A$2:$A$49,products!$G$2:$G$49,,0)</f>
        <v>0.61814999999999998</v>
      </c>
      <c r="R461" s="6" t="str">
        <f>IF(_xlfn.XLOOKUP(E461,customers!A461:A1460,customers!I461:I1460,0)=0,"Not Available",(_xlfn.XLOOKUP(E461,customers!A461:A1460,customers!I461:I1460,0)))</f>
        <v>No</v>
      </c>
    </row>
    <row r="462" spans="1:18" x14ac:dyDescent="0.25">
      <c r="A462" s="6" t="s">
        <v>3088</v>
      </c>
      <c r="B462" s="23">
        <v>43602</v>
      </c>
      <c r="C462" s="6" t="str">
        <f t="shared" si="21"/>
        <v>Friday</v>
      </c>
      <c r="D462" s="6" t="str">
        <f t="shared" si="22"/>
        <v>May</v>
      </c>
      <c r="E462" s="6" t="s">
        <v>3089</v>
      </c>
      <c r="F462" s="6" t="s">
        <v>6172</v>
      </c>
      <c r="G462" s="6">
        <v>3</v>
      </c>
      <c r="H462" s="6" t="str">
        <f>_xlfn.XLOOKUP(E462,customers!$A$2:$A$1001,customers!$B$2:$B$1001,,0)</f>
        <v>Araldo Bilbrook</v>
      </c>
      <c r="I462" s="6" t="str">
        <f>IF(_xlfn.XLOOKUP(E462,customers!$A$2:$A$1001,customers!$C$2:$C$1001,,0)=0,"Not Available",(_xlfn.XLOOKUP(E462,customers!$A$2:$A$1001,customers!$C$2:$C$1001,,0)))</f>
        <v>abilbrookcs@booking.com</v>
      </c>
      <c r="J462" s="6" t="str">
        <f>_xlfn.XLOOKUP(E462,customers!$A$1:$A$1001,customers!$G$1:$G$1001,,0)</f>
        <v>Ireland</v>
      </c>
      <c r="K462" s="6" t="str">
        <f>_xlfn.XLOOKUP($E462,customers!$A$2:$A$1001,customers!$F$2:$F$1001,,0)</f>
        <v>Ashbourne</v>
      </c>
      <c r="L462" s="6" t="s">
        <v>6196</v>
      </c>
      <c r="M462" s="6" t="s">
        <v>6202</v>
      </c>
      <c r="N462" s="7">
        <f>INDEX(products!$A$1:$G$49,MATCH('orders '!$F462,products!$A$1:$A$49,0),MATCH('orders '!N$1,products!$A$1:$G$1,0))</f>
        <v>0.5</v>
      </c>
      <c r="O462" s="24">
        <f>INDEX(products!$A$1:$G$49,MATCH('orders '!$F462,products!$A$1:$A$49,0),MATCH('orders '!O$1,products!$A$1:$G$1,0))</f>
        <v>5.3699999999999992</v>
      </c>
      <c r="P462" s="24">
        <f t="shared" si="23"/>
        <v>16.11</v>
      </c>
      <c r="Q462" s="8">
        <f>_xlfn.XLOOKUP($F462,products!$A$2:$A$49,products!$G$2:$G$49,,0)</f>
        <v>0.32219999999999993</v>
      </c>
      <c r="R462" s="6" t="str">
        <f>IF(_xlfn.XLOOKUP(E462,customers!A462:A1461,customers!I462:I1461,0)=0,"Not Available",(_xlfn.XLOOKUP(E462,customers!A462:A1461,customers!I462:I1461,0)))</f>
        <v>Yes</v>
      </c>
    </row>
    <row r="463" spans="1:18" x14ac:dyDescent="0.25">
      <c r="A463" s="9" t="s">
        <v>3094</v>
      </c>
      <c r="B463" s="25">
        <v>44036</v>
      </c>
      <c r="C463" s="9" t="str">
        <f t="shared" si="21"/>
        <v>Friday</v>
      </c>
      <c r="D463" s="9" t="str">
        <f t="shared" si="22"/>
        <v>July</v>
      </c>
      <c r="E463" s="9" t="s">
        <v>3095</v>
      </c>
      <c r="F463" s="9" t="s">
        <v>6163</v>
      </c>
      <c r="G463" s="9">
        <v>4</v>
      </c>
      <c r="H463" s="9" t="str">
        <f>_xlfn.XLOOKUP(E463,customers!$A$2:$A$1001,customers!$B$2:$B$1001,,0)</f>
        <v>Ransell McKall</v>
      </c>
      <c r="I463" s="9" t="str">
        <f>IF(_xlfn.XLOOKUP(E463,customers!$A$2:$A$1001,customers!$C$2:$C$1001,,0)=0,"Not Available",(_xlfn.XLOOKUP(E463,customers!$A$2:$A$1001,customers!$C$2:$C$1001,,0)))</f>
        <v>rmckallct@sakura.ne.jp</v>
      </c>
      <c r="J463" s="9" t="str">
        <f>_xlfn.XLOOKUP(E463,customers!$A$1:$A$1001,customers!$G$1:$G$1001,,0)</f>
        <v>United Kingdom</v>
      </c>
      <c r="K463" s="9" t="str">
        <f>_xlfn.XLOOKUP($E463,customers!$A$2:$A$1001,customers!$F$2:$F$1001,,0)</f>
        <v>Bristol</v>
      </c>
      <c r="L463" s="9" t="s">
        <v>6196</v>
      </c>
      <c r="M463" s="9" t="s">
        <v>6202</v>
      </c>
      <c r="N463" s="10">
        <f>INDEX(products!$A$1:$G$49,MATCH('orders '!$F463,products!$A$1:$A$49,0),MATCH('orders '!N$1,products!$A$1:$G$1,0))</f>
        <v>0.2</v>
      </c>
      <c r="O463" s="26">
        <f>INDEX(products!$A$1:$G$49,MATCH('orders '!$F463,products!$A$1:$A$49,0),MATCH('orders '!O$1,products!$A$1:$G$1,0))</f>
        <v>2.6849999999999996</v>
      </c>
      <c r="P463" s="26">
        <f t="shared" si="23"/>
        <v>10.739999999999998</v>
      </c>
      <c r="Q463" s="11">
        <f>_xlfn.XLOOKUP($F463,products!$A$2:$A$49,products!$G$2:$G$49,,0)</f>
        <v>0.16109999999999997</v>
      </c>
      <c r="R463" s="6" t="str">
        <f>IF(_xlfn.XLOOKUP(E463,customers!A463:A1462,customers!I463:I1462,0)=0,"Not Available",(_xlfn.XLOOKUP(E463,customers!A463:A1462,customers!I463:I1462,0)))</f>
        <v>Yes</v>
      </c>
    </row>
    <row r="464" spans="1:18" x14ac:dyDescent="0.25">
      <c r="A464" s="6" t="s">
        <v>3100</v>
      </c>
      <c r="B464" s="23">
        <v>44124</v>
      </c>
      <c r="C464" s="6" t="str">
        <f t="shared" si="21"/>
        <v>Tuesday</v>
      </c>
      <c r="D464" s="6" t="str">
        <f t="shared" si="22"/>
        <v>October</v>
      </c>
      <c r="E464" s="6" t="s">
        <v>3101</v>
      </c>
      <c r="F464" s="6" t="s">
        <v>6147</v>
      </c>
      <c r="G464" s="6">
        <v>5</v>
      </c>
      <c r="H464" s="6" t="str">
        <f>_xlfn.XLOOKUP(E464,customers!$A$2:$A$1001,customers!$B$2:$B$1001,,0)</f>
        <v>Borg Daile</v>
      </c>
      <c r="I464" s="6" t="str">
        <f>IF(_xlfn.XLOOKUP(E464,customers!$A$2:$A$1001,customers!$C$2:$C$1001,,0)=0,"Not Available",(_xlfn.XLOOKUP(E464,customers!$A$2:$A$1001,customers!$C$2:$C$1001,,0)))</f>
        <v>bdailecu@vistaprint.com</v>
      </c>
      <c r="J464" s="6" t="str">
        <f>_xlfn.XLOOKUP(E464,customers!$A$1:$A$1001,customers!$G$1:$G$1001,,0)</f>
        <v>United States</v>
      </c>
      <c r="K464" s="6" t="str">
        <f>_xlfn.XLOOKUP($E464,customers!$A$2:$A$1001,customers!$F$2:$F$1001,,0)</f>
        <v>Atlanta</v>
      </c>
      <c r="L464" s="6" t="s">
        <v>6199</v>
      </c>
      <c r="M464" s="6" t="s">
        <v>6202</v>
      </c>
      <c r="N464" s="7">
        <f>INDEX(products!$A$1:$G$49,MATCH('orders '!$F464,products!$A$1:$A$49,0),MATCH('orders '!N$1,products!$A$1:$G$1,0))</f>
        <v>1</v>
      </c>
      <c r="O464" s="24">
        <f>INDEX(products!$A$1:$G$49,MATCH('orders '!$F464,products!$A$1:$A$49,0),MATCH('orders '!O$1,products!$A$1:$G$1,0))</f>
        <v>9.9499999999999993</v>
      </c>
      <c r="P464" s="24">
        <f t="shared" si="23"/>
        <v>49.75</v>
      </c>
      <c r="Q464" s="8">
        <f>_xlfn.XLOOKUP($F464,products!$A$2:$A$49,products!$G$2:$G$49,,0)</f>
        <v>0.89549999999999985</v>
      </c>
      <c r="R464" s="6" t="str">
        <f>IF(_xlfn.XLOOKUP(E464,customers!A464:A1463,customers!I464:I1463,0)=0,"Not Available",(_xlfn.XLOOKUP(E464,customers!A464:A1463,customers!I464:I1463,0)))</f>
        <v>Yes</v>
      </c>
    </row>
    <row r="465" spans="1:18" x14ac:dyDescent="0.25">
      <c r="A465" s="9" t="s">
        <v>3106</v>
      </c>
      <c r="B465" s="25">
        <v>43730</v>
      </c>
      <c r="C465" s="9" t="str">
        <f t="shared" si="21"/>
        <v>Sunday</v>
      </c>
      <c r="D465" s="9" t="str">
        <f t="shared" si="22"/>
        <v>September</v>
      </c>
      <c r="E465" s="9" t="s">
        <v>3107</v>
      </c>
      <c r="F465" s="9" t="s">
        <v>6141</v>
      </c>
      <c r="G465" s="9">
        <v>2</v>
      </c>
      <c r="H465" s="9" t="str">
        <f>_xlfn.XLOOKUP(E465,customers!$A$2:$A$1001,customers!$B$2:$B$1001,,0)</f>
        <v>Adolphe Treherne</v>
      </c>
      <c r="I465" s="9" t="str">
        <f>IF(_xlfn.XLOOKUP(E465,customers!$A$2:$A$1001,customers!$C$2:$C$1001,,0)=0,"Not Available",(_xlfn.XLOOKUP(E465,customers!$A$2:$A$1001,customers!$C$2:$C$1001,,0)))</f>
        <v>atrehernecv@state.tx.us</v>
      </c>
      <c r="J465" s="9" t="str">
        <f>_xlfn.XLOOKUP(E465,customers!$A$1:$A$1001,customers!$G$1:$G$1001,,0)</f>
        <v>Ireland</v>
      </c>
      <c r="K465" s="9" t="str">
        <f>_xlfn.XLOOKUP($E465,customers!$A$2:$A$1001,customers!$F$2:$F$1001,,0)</f>
        <v>Farranacoush</v>
      </c>
      <c r="L465" s="9" t="s">
        <v>6198</v>
      </c>
      <c r="M465" s="9" t="s">
        <v>6197</v>
      </c>
      <c r="N465" s="10">
        <f>INDEX(products!$A$1:$G$49,MATCH('orders '!$F465,products!$A$1:$A$49,0),MATCH('orders '!N$1,products!$A$1:$G$1,0))</f>
        <v>1</v>
      </c>
      <c r="O465" s="26">
        <f>INDEX(products!$A$1:$G$49,MATCH('orders '!$F465,products!$A$1:$A$49,0),MATCH('orders '!O$1,products!$A$1:$G$1,0))</f>
        <v>13.75</v>
      </c>
      <c r="P465" s="26">
        <f t="shared" si="23"/>
        <v>27.5</v>
      </c>
      <c r="Q465" s="11">
        <f>_xlfn.XLOOKUP($F465,products!$A$2:$A$49,products!$G$2:$G$49,,0)</f>
        <v>1.5125</v>
      </c>
      <c r="R465" s="6" t="str">
        <f>IF(_xlfn.XLOOKUP(E465,customers!A465:A1464,customers!I465:I1464,0)=0,"Not Available",(_xlfn.XLOOKUP(E465,customers!A465:A1464,customers!I465:I1464,0)))</f>
        <v>No</v>
      </c>
    </row>
    <row r="466" spans="1:18" x14ac:dyDescent="0.25">
      <c r="A466" s="6" t="s">
        <v>3112</v>
      </c>
      <c r="B466" s="23">
        <v>43989</v>
      </c>
      <c r="C466" s="6" t="str">
        <f t="shared" si="21"/>
        <v>Sunday</v>
      </c>
      <c r="D466" s="6" t="str">
        <f t="shared" si="22"/>
        <v>June</v>
      </c>
      <c r="E466" s="6" t="s">
        <v>3113</v>
      </c>
      <c r="F466" s="6" t="s">
        <v>6165</v>
      </c>
      <c r="G466" s="6">
        <v>4</v>
      </c>
      <c r="H466" s="6" t="str">
        <f>_xlfn.XLOOKUP(E466,customers!$A$2:$A$1001,customers!$B$2:$B$1001,,0)</f>
        <v>Annetta Brentnall</v>
      </c>
      <c r="I466" s="6" t="str">
        <f>IF(_xlfn.XLOOKUP(E466,customers!$A$2:$A$1001,customers!$C$2:$C$1001,,0)=0,"Not Available",(_xlfn.XLOOKUP(E466,customers!$A$2:$A$1001,customers!$C$2:$C$1001,,0)))</f>
        <v>abrentnallcw@biglobe.ne.jp</v>
      </c>
      <c r="J466" s="6" t="str">
        <f>_xlfn.XLOOKUP(E466,customers!$A$1:$A$1001,customers!$G$1:$G$1001,,0)</f>
        <v>United Kingdom</v>
      </c>
      <c r="K466" s="6" t="str">
        <f>_xlfn.XLOOKUP($E466,customers!$A$2:$A$1001,customers!$F$2:$F$1001,,0)</f>
        <v>East End</v>
      </c>
      <c r="L466" s="6" t="s">
        <v>6201</v>
      </c>
      <c r="M466" s="6" t="s">
        <v>6202</v>
      </c>
      <c r="N466" s="7">
        <f>INDEX(products!$A$1:$G$49,MATCH('orders '!$F466,products!$A$1:$A$49,0),MATCH('orders '!N$1,products!$A$1:$G$1,0))</f>
        <v>2.5</v>
      </c>
      <c r="O466" s="24">
        <f>INDEX(products!$A$1:$G$49,MATCH('orders '!$F466,products!$A$1:$A$49,0),MATCH('orders '!O$1,products!$A$1:$G$1,0))</f>
        <v>29.784999999999997</v>
      </c>
      <c r="P466" s="24">
        <f t="shared" si="23"/>
        <v>119.13999999999999</v>
      </c>
      <c r="Q466" s="8">
        <f>_xlfn.XLOOKUP($F466,products!$A$2:$A$49,products!$G$2:$G$49,,0)</f>
        <v>3.8720499999999998</v>
      </c>
      <c r="R466" s="6" t="str">
        <f>IF(_xlfn.XLOOKUP(E466,customers!A466:A1465,customers!I466:I1465,0)=0,"Not Available",(_xlfn.XLOOKUP(E466,customers!A466:A1465,customers!I466:I1465,0)))</f>
        <v>No</v>
      </c>
    </row>
    <row r="467" spans="1:18" x14ac:dyDescent="0.25">
      <c r="A467" s="9" t="s">
        <v>3118</v>
      </c>
      <c r="B467" s="25">
        <v>43814</v>
      </c>
      <c r="C467" s="9" t="str">
        <f t="shared" si="21"/>
        <v>Sunday</v>
      </c>
      <c r="D467" s="9" t="str">
        <f t="shared" si="22"/>
        <v>December</v>
      </c>
      <c r="E467" s="9" t="s">
        <v>3119</v>
      </c>
      <c r="F467" s="9" t="s">
        <v>6149</v>
      </c>
      <c r="G467" s="9">
        <v>1</v>
      </c>
      <c r="H467" s="9" t="str">
        <f>_xlfn.XLOOKUP(E467,customers!$A$2:$A$1001,customers!$B$2:$B$1001,,0)</f>
        <v>Dick Drinkall</v>
      </c>
      <c r="I467" s="9" t="str">
        <f>IF(_xlfn.XLOOKUP(E467,customers!$A$2:$A$1001,customers!$C$2:$C$1001,,0)=0,"Not Available",(_xlfn.XLOOKUP(E467,customers!$A$2:$A$1001,customers!$C$2:$C$1001,,0)))</f>
        <v>ddrinkallcx@psu.edu</v>
      </c>
      <c r="J467" s="9" t="str">
        <f>_xlfn.XLOOKUP(E467,customers!$A$1:$A$1001,customers!$G$1:$G$1001,,0)</f>
        <v>United States</v>
      </c>
      <c r="K467" s="9" t="str">
        <f>_xlfn.XLOOKUP($E467,customers!$A$2:$A$1001,customers!$F$2:$F$1001,,0)</f>
        <v>Knoxville</v>
      </c>
      <c r="L467" s="9" t="s">
        <v>6196</v>
      </c>
      <c r="M467" s="9" t="s">
        <v>6202</v>
      </c>
      <c r="N467" s="10">
        <f>INDEX(products!$A$1:$G$49,MATCH('orders '!$F467,products!$A$1:$A$49,0),MATCH('orders '!N$1,products!$A$1:$G$1,0))</f>
        <v>2.5</v>
      </c>
      <c r="O467" s="26">
        <f>INDEX(products!$A$1:$G$49,MATCH('orders '!$F467,products!$A$1:$A$49,0),MATCH('orders '!O$1,products!$A$1:$G$1,0))</f>
        <v>20.584999999999997</v>
      </c>
      <c r="P467" s="26">
        <f t="shared" si="23"/>
        <v>20.584999999999997</v>
      </c>
      <c r="Q467" s="11">
        <f>_xlfn.XLOOKUP($F467,products!$A$2:$A$49,products!$G$2:$G$49,,0)</f>
        <v>1.2350999999999999</v>
      </c>
      <c r="R467" s="6" t="str">
        <f>IF(_xlfn.XLOOKUP(E467,customers!A467:A1466,customers!I467:I1466,0)=0,"Not Available",(_xlfn.XLOOKUP(E467,customers!A467:A1466,customers!I467:I1466,0)))</f>
        <v>Yes</v>
      </c>
    </row>
    <row r="468" spans="1:18" x14ac:dyDescent="0.25">
      <c r="A468" s="6" t="s">
        <v>3124</v>
      </c>
      <c r="B468" s="23">
        <v>44171</v>
      </c>
      <c r="C468" s="6" t="str">
        <f t="shared" si="21"/>
        <v>Sunday</v>
      </c>
      <c r="D468" s="6" t="str">
        <f t="shared" si="22"/>
        <v>December</v>
      </c>
      <c r="E468" s="6" t="s">
        <v>3125</v>
      </c>
      <c r="F468" s="6" t="s">
        <v>6154</v>
      </c>
      <c r="G468" s="6">
        <v>3</v>
      </c>
      <c r="H468" s="6" t="str">
        <f>_xlfn.XLOOKUP(E468,customers!$A$2:$A$1001,customers!$B$2:$B$1001,,0)</f>
        <v>Dagny Kornel</v>
      </c>
      <c r="I468" s="6" t="str">
        <f>IF(_xlfn.XLOOKUP(E468,customers!$A$2:$A$1001,customers!$C$2:$C$1001,,0)=0,"Not Available",(_xlfn.XLOOKUP(E468,customers!$A$2:$A$1001,customers!$C$2:$C$1001,,0)))</f>
        <v>dkornelcy@cyberchimps.com</v>
      </c>
      <c r="J468" s="6" t="str">
        <f>_xlfn.XLOOKUP(E468,customers!$A$1:$A$1001,customers!$G$1:$G$1001,,0)</f>
        <v>United States</v>
      </c>
      <c r="K468" s="6" t="str">
        <f>_xlfn.XLOOKUP($E468,customers!$A$2:$A$1001,customers!$F$2:$F$1001,,0)</f>
        <v>Saginaw</v>
      </c>
      <c r="L468" s="6" t="s">
        <v>6199</v>
      </c>
      <c r="M468" s="6" t="s">
        <v>6202</v>
      </c>
      <c r="N468" s="7">
        <f>INDEX(products!$A$1:$G$49,MATCH('orders '!$F468,products!$A$1:$A$49,0),MATCH('orders '!N$1,products!$A$1:$G$1,0))</f>
        <v>0.2</v>
      </c>
      <c r="O468" s="24">
        <f>INDEX(products!$A$1:$G$49,MATCH('orders '!$F468,products!$A$1:$A$49,0),MATCH('orders '!O$1,products!$A$1:$G$1,0))</f>
        <v>2.9849999999999999</v>
      </c>
      <c r="P468" s="24">
        <f t="shared" si="23"/>
        <v>8.9550000000000001</v>
      </c>
      <c r="Q468" s="8">
        <f>_xlfn.XLOOKUP($F468,products!$A$2:$A$49,products!$G$2:$G$49,,0)</f>
        <v>0.26865</v>
      </c>
      <c r="R468" s="6" t="str">
        <f>IF(_xlfn.XLOOKUP(E468,customers!A468:A1467,customers!I468:I1467,0)=0,"Not Available",(_xlfn.XLOOKUP(E468,customers!A468:A1467,customers!I468:I1467,0)))</f>
        <v>Yes</v>
      </c>
    </row>
    <row r="469" spans="1:18" x14ac:dyDescent="0.25">
      <c r="A469" s="9" t="s">
        <v>3130</v>
      </c>
      <c r="B469" s="25">
        <v>44536</v>
      </c>
      <c r="C469" s="9" t="str">
        <f t="shared" si="21"/>
        <v>Monday</v>
      </c>
      <c r="D469" s="9" t="str">
        <f t="shared" si="22"/>
        <v>December</v>
      </c>
      <c r="E469" s="9" t="s">
        <v>3131</v>
      </c>
      <c r="F469" s="9" t="s">
        <v>6158</v>
      </c>
      <c r="G469" s="9">
        <v>1</v>
      </c>
      <c r="H469" s="9" t="str">
        <f>_xlfn.XLOOKUP(E469,customers!$A$2:$A$1001,customers!$B$2:$B$1001,,0)</f>
        <v>Rhona Lequeux</v>
      </c>
      <c r="I469" s="9" t="str">
        <f>IF(_xlfn.XLOOKUP(E469,customers!$A$2:$A$1001,customers!$C$2:$C$1001,,0)=0,"Not Available",(_xlfn.XLOOKUP(E469,customers!$A$2:$A$1001,customers!$C$2:$C$1001,,0)))</f>
        <v>rlequeuxcz@newyorker.com</v>
      </c>
      <c r="J469" s="9" t="str">
        <f>_xlfn.XLOOKUP(E469,customers!$A$1:$A$1001,customers!$G$1:$G$1001,,0)</f>
        <v>United States</v>
      </c>
      <c r="K469" s="9" t="str">
        <f>_xlfn.XLOOKUP($E469,customers!$A$2:$A$1001,customers!$F$2:$F$1001,,0)</f>
        <v>Saint Augustine</v>
      </c>
      <c r="L469" s="9" t="s">
        <v>6199</v>
      </c>
      <c r="M469" s="9" t="s">
        <v>6202</v>
      </c>
      <c r="N469" s="10">
        <f>INDEX(products!$A$1:$G$49,MATCH('orders '!$F469,products!$A$1:$A$49,0),MATCH('orders '!N$1,products!$A$1:$G$1,0))</f>
        <v>0.5</v>
      </c>
      <c r="O469" s="26">
        <f>INDEX(products!$A$1:$G$49,MATCH('orders '!$F469,products!$A$1:$A$49,0),MATCH('orders '!O$1,products!$A$1:$G$1,0))</f>
        <v>5.97</v>
      </c>
      <c r="P469" s="26">
        <f t="shared" si="23"/>
        <v>5.97</v>
      </c>
      <c r="Q469" s="11">
        <f>_xlfn.XLOOKUP($F469,products!$A$2:$A$49,products!$G$2:$G$49,,0)</f>
        <v>0.5373</v>
      </c>
      <c r="R469" s="6" t="str">
        <f>IF(_xlfn.XLOOKUP(E469,customers!A469:A1468,customers!I469:I1468,0)=0,"Not Available",(_xlfn.XLOOKUP(E469,customers!A469:A1468,customers!I469:I1468,0)))</f>
        <v>No</v>
      </c>
    </row>
    <row r="470" spans="1:18" x14ac:dyDescent="0.25">
      <c r="A470" s="6" t="s">
        <v>3136</v>
      </c>
      <c r="B470" s="23">
        <v>44023</v>
      </c>
      <c r="C470" s="6" t="str">
        <f t="shared" si="21"/>
        <v>Saturday</v>
      </c>
      <c r="D470" s="6" t="str">
        <f t="shared" si="22"/>
        <v>July</v>
      </c>
      <c r="E470" s="6" t="s">
        <v>3137</v>
      </c>
      <c r="F470" s="6" t="s">
        <v>6141</v>
      </c>
      <c r="G470" s="6">
        <v>3</v>
      </c>
      <c r="H470" s="6" t="str">
        <f>_xlfn.XLOOKUP(E470,customers!$A$2:$A$1001,customers!$B$2:$B$1001,,0)</f>
        <v>Julius Mccaull</v>
      </c>
      <c r="I470" s="6" t="str">
        <f>IF(_xlfn.XLOOKUP(E470,customers!$A$2:$A$1001,customers!$C$2:$C$1001,,0)=0,"Not Available",(_xlfn.XLOOKUP(E470,customers!$A$2:$A$1001,customers!$C$2:$C$1001,,0)))</f>
        <v>jmccaulld0@parallels.com</v>
      </c>
      <c r="J470" s="6" t="str">
        <f>_xlfn.XLOOKUP(E470,customers!$A$1:$A$1001,customers!$G$1:$G$1001,,0)</f>
        <v>United States</v>
      </c>
      <c r="K470" s="6" t="str">
        <f>_xlfn.XLOOKUP($E470,customers!$A$2:$A$1001,customers!$F$2:$F$1001,,0)</f>
        <v>San Rafael</v>
      </c>
      <c r="L470" s="6" t="s">
        <v>6198</v>
      </c>
      <c r="M470" s="6" t="s">
        <v>6197</v>
      </c>
      <c r="N470" s="7">
        <f>INDEX(products!$A$1:$G$49,MATCH('orders '!$F470,products!$A$1:$A$49,0),MATCH('orders '!N$1,products!$A$1:$G$1,0))</f>
        <v>1</v>
      </c>
      <c r="O470" s="24">
        <f>INDEX(products!$A$1:$G$49,MATCH('orders '!$F470,products!$A$1:$A$49,0),MATCH('orders '!O$1,products!$A$1:$G$1,0))</f>
        <v>13.75</v>
      </c>
      <c r="P470" s="24">
        <f t="shared" si="23"/>
        <v>41.25</v>
      </c>
      <c r="Q470" s="8">
        <f>_xlfn.XLOOKUP($F470,products!$A$2:$A$49,products!$G$2:$G$49,,0)</f>
        <v>1.5125</v>
      </c>
      <c r="R470" s="6" t="str">
        <f>IF(_xlfn.XLOOKUP(E470,customers!A470:A1469,customers!I470:I1469,0)=0,"Not Available",(_xlfn.XLOOKUP(E470,customers!A470:A1469,customers!I470:I1469,0)))</f>
        <v>Yes</v>
      </c>
    </row>
    <row r="471" spans="1:18" x14ac:dyDescent="0.25">
      <c r="A471" s="9" t="s">
        <v>3141</v>
      </c>
      <c r="B471" s="25">
        <v>44375</v>
      </c>
      <c r="C471" s="9" t="str">
        <f t="shared" si="21"/>
        <v>Monday</v>
      </c>
      <c r="D471" s="9" t="str">
        <f t="shared" si="22"/>
        <v>June</v>
      </c>
      <c r="E471" s="9" t="s">
        <v>3194</v>
      </c>
      <c r="F471" s="9" t="s">
        <v>6184</v>
      </c>
      <c r="G471" s="9">
        <v>5</v>
      </c>
      <c r="H471" s="9" t="str">
        <f>_xlfn.XLOOKUP(E471,customers!$A$2:$A$1001,customers!$B$2:$B$1001,,0)</f>
        <v>Ailey Brash</v>
      </c>
      <c r="I471" s="9" t="str">
        <f>IF(_xlfn.XLOOKUP(E471,customers!$A$2:$A$1001,customers!$C$2:$C$1001,,0)=0,"Not Available",(_xlfn.XLOOKUP(E471,customers!$A$2:$A$1001,customers!$C$2:$C$1001,,0)))</f>
        <v>abrashda@plala.or.jp</v>
      </c>
      <c r="J471" s="9" t="str">
        <f>_xlfn.XLOOKUP(E471,customers!$A$1:$A$1001,customers!$G$1:$G$1001,,0)</f>
        <v>United States</v>
      </c>
      <c r="K471" s="9" t="str">
        <f>_xlfn.XLOOKUP($E471,customers!$A$2:$A$1001,customers!$F$2:$F$1001,,0)</f>
        <v>Flushing</v>
      </c>
      <c r="L471" s="9" t="s">
        <v>6198</v>
      </c>
      <c r="M471" s="9" t="s">
        <v>6200</v>
      </c>
      <c r="N471" s="10">
        <f>INDEX(products!$A$1:$G$49,MATCH('orders '!$F471,products!$A$1:$A$49,0),MATCH('orders '!N$1,products!$A$1:$G$1,0))</f>
        <v>0.2</v>
      </c>
      <c r="O471" s="26">
        <f>INDEX(products!$A$1:$G$49,MATCH('orders '!$F471,products!$A$1:$A$49,0),MATCH('orders '!O$1,products!$A$1:$G$1,0))</f>
        <v>4.4550000000000001</v>
      </c>
      <c r="P471" s="26">
        <f t="shared" si="23"/>
        <v>22.274999999999999</v>
      </c>
      <c r="Q471" s="11">
        <f>_xlfn.XLOOKUP($F471,products!$A$2:$A$49,products!$G$2:$G$49,,0)</f>
        <v>0.49004999999999999</v>
      </c>
      <c r="R471" s="6" t="str">
        <f>IF(_xlfn.XLOOKUP(E471,customers!A471:A1470,customers!I471:I1470,0)=0,"Not Available",(_xlfn.XLOOKUP(E471,customers!A471:A1470,customers!I471:I1470,0)))</f>
        <v>Yes</v>
      </c>
    </row>
    <row r="472" spans="1:18" x14ac:dyDescent="0.25">
      <c r="A472" s="6" t="s">
        <v>3147</v>
      </c>
      <c r="B472" s="23">
        <v>44656</v>
      </c>
      <c r="C472" s="6" t="str">
        <f t="shared" si="21"/>
        <v>Tuesday</v>
      </c>
      <c r="D472" s="6" t="str">
        <f t="shared" si="22"/>
        <v>April</v>
      </c>
      <c r="E472" s="6" t="s">
        <v>3148</v>
      </c>
      <c r="F472" s="6" t="s">
        <v>6157</v>
      </c>
      <c r="G472" s="6">
        <v>1</v>
      </c>
      <c r="H472" s="6" t="str">
        <f>_xlfn.XLOOKUP(E472,customers!$A$2:$A$1001,customers!$B$2:$B$1001,,0)</f>
        <v>Alberto Hutchinson</v>
      </c>
      <c r="I472" s="6" t="str">
        <f>IF(_xlfn.XLOOKUP(E472,customers!$A$2:$A$1001,customers!$C$2:$C$1001,,0)=0,"Not Available",(_xlfn.XLOOKUP(E472,customers!$A$2:$A$1001,customers!$C$2:$C$1001,,0)))</f>
        <v>ahutchinsond2@imgur.com</v>
      </c>
      <c r="J472" s="6" t="str">
        <f>_xlfn.XLOOKUP(E472,customers!$A$1:$A$1001,customers!$G$1:$G$1001,,0)</f>
        <v>United States</v>
      </c>
      <c r="K472" s="6" t="str">
        <f>_xlfn.XLOOKUP($E472,customers!$A$2:$A$1001,customers!$F$2:$F$1001,,0)</f>
        <v>Lawrenceville</v>
      </c>
      <c r="L472" s="6" t="s">
        <v>6199</v>
      </c>
      <c r="M472" s="6" t="s">
        <v>6197</v>
      </c>
      <c r="N472" s="7">
        <f>INDEX(products!$A$1:$G$49,MATCH('orders '!$F472,products!$A$1:$A$49,0),MATCH('orders '!N$1,products!$A$1:$G$1,0))</f>
        <v>0.5</v>
      </c>
      <c r="O472" s="24">
        <f>INDEX(products!$A$1:$G$49,MATCH('orders '!$F472,products!$A$1:$A$49,0),MATCH('orders '!O$1,products!$A$1:$G$1,0))</f>
        <v>6.75</v>
      </c>
      <c r="P472" s="24">
        <f t="shared" si="23"/>
        <v>6.75</v>
      </c>
      <c r="Q472" s="8">
        <f>_xlfn.XLOOKUP($F472,products!$A$2:$A$49,products!$G$2:$G$49,,0)</f>
        <v>0.60749999999999993</v>
      </c>
      <c r="R472" s="6" t="str">
        <f>IF(_xlfn.XLOOKUP(E472,customers!A472:A1471,customers!I472:I1471,0)=0,"Not Available",(_xlfn.XLOOKUP(E472,customers!A472:A1471,customers!I472:I1471,0)))</f>
        <v>Yes</v>
      </c>
    </row>
    <row r="473" spans="1:18" x14ac:dyDescent="0.25">
      <c r="A473" s="9" t="s">
        <v>3153</v>
      </c>
      <c r="B473" s="25">
        <v>44644</v>
      </c>
      <c r="C473" s="9" t="str">
        <f t="shared" si="21"/>
        <v>Thursday</v>
      </c>
      <c r="D473" s="9" t="str">
        <f t="shared" si="22"/>
        <v>March</v>
      </c>
      <c r="E473" s="9" t="s">
        <v>3154</v>
      </c>
      <c r="F473" s="9" t="s">
        <v>6181</v>
      </c>
      <c r="G473" s="9">
        <v>4</v>
      </c>
      <c r="H473" s="9" t="str">
        <f>_xlfn.XLOOKUP(E473,customers!$A$2:$A$1001,customers!$B$2:$B$1001,,0)</f>
        <v>Lamond Gheeraert</v>
      </c>
      <c r="I473" s="9" t="str">
        <f>IF(_xlfn.XLOOKUP(E473,customers!$A$2:$A$1001,customers!$C$2:$C$1001,,0)=0,"Not Available",(_xlfn.XLOOKUP(E473,customers!$A$2:$A$1001,customers!$C$2:$C$1001,,0)))</f>
        <v>Not Available</v>
      </c>
      <c r="J473" s="9" t="str">
        <f>_xlfn.XLOOKUP(E473,customers!$A$1:$A$1001,customers!$G$1:$G$1001,,0)</f>
        <v>United States</v>
      </c>
      <c r="K473" s="9" t="str">
        <f>_xlfn.XLOOKUP($E473,customers!$A$2:$A$1001,customers!$F$2:$F$1001,,0)</f>
        <v>Topeka</v>
      </c>
      <c r="L473" s="9" t="s">
        <v>6201</v>
      </c>
      <c r="M473" s="9" t="s">
        <v>6197</v>
      </c>
      <c r="N473" s="10">
        <f>INDEX(products!$A$1:$G$49,MATCH('orders '!$F473,products!$A$1:$A$49,0),MATCH('orders '!N$1,products!$A$1:$G$1,0))</f>
        <v>2.5</v>
      </c>
      <c r="O473" s="26">
        <f>INDEX(products!$A$1:$G$49,MATCH('orders '!$F473,products!$A$1:$A$49,0),MATCH('orders '!O$1,products!$A$1:$G$1,0))</f>
        <v>33.464999999999996</v>
      </c>
      <c r="P473" s="26">
        <f t="shared" si="23"/>
        <v>133.85999999999999</v>
      </c>
      <c r="Q473" s="11">
        <f>_xlfn.XLOOKUP($F473,products!$A$2:$A$49,products!$G$2:$G$49,,0)</f>
        <v>4.3504499999999995</v>
      </c>
      <c r="R473" s="6" t="str">
        <f>IF(_xlfn.XLOOKUP(E473,customers!A473:A1472,customers!I473:I1472,0)=0,"Not Available",(_xlfn.XLOOKUP(E473,customers!A473:A1472,customers!I473:I1472,0)))</f>
        <v>Yes</v>
      </c>
    </row>
    <row r="474" spans="1:18" x14ac:dyDescent="0.25">
      <c r="A474" s="6" t="s">
        <v>3158</v>
      </c>
      <c r="B474" s="23">
        <v>43869</v>
      </c>
      <c r="C474" s="6" t="str">
        <f t="shared" si="21"/>
        <v>Saturday</v>
      </c>
      <c r="D474" s="6" t="str">
        <f t="shared" si="22"/>
        <v>February</v>
      </c>
      <c r="E474" s="6" t="s">
        <v>3159</v>
      </c>
      <c r="F474" s="6" t="s">
        <v>6154</v>
      </c>
      <c r="G474" s="6">
        <v>2</v>
      </c>
      <c r="H474" s="6" t="str">
        <f>_xlfn.XLOOKUP(E474,customers!$A$2:$A$1001,customers!$B$2:$B$1001,,0)</f>
        <v>Roxine Drivers</v>
      </c>
      <c r="I474" s="6" t="str">
        <f>IF(_xlfn.XLOOKUP(E474,customers!$A$2:$A$1001,customers!$C$2:$C$1001,,0)=0,"Not Available",(_xlfn.XLOOKUP(E474,customers!$A$2:$A$1001,customers!$C$2:$C$1001,,0)))</f>
        <v>rdriversd4@hexun.com</v>
      </c>
      <c r="J474" s="6" t="str">
        <f>_xlfn.XLOOKUP(E474,customers!$A$1:$A$1001,customers!$G$1:$G$1001,,0)</f>
        <v>United States</v>
      </c>
      <c r="K474" s="6" t="str">
        <f>_xlfn.XLOOKUP($E474,customers!$A$2:$A$1001,customers!$F$2:$F$1001,,0)</f>
        <v>Shawnee Mission</v>
      </c>
      <c r="L474" s="6" t="s">
        <v>6199</v>
      </c>
      <c r="M474" s="6" t="s">
        <v>6202</v>
      </c>
      <c r="N474" s="7">
        <f>INDEX(products!$A$1:$G$49,MATCH('orders '!$F474,products!$A$1:$A$49,0),MATCH('orders '!N$1,products!$A$1:$G$1,0))</f>
        <v>0.2</v>
      </c>
      <c r="O474" s="24">
        <f>INDEX(products!$A$1:$G$49,MATCH('orders '!$F474,products!$A$1:$A$49,0),MATCH('orders '!O$1,products!$A$1:$G$1,0))</f>
        <v>2.9849999999999999</v>
      </c>
      <c r="P474" s="24">
        <f t="shared" si="23"/>
        <v>5.97</v>
      </c>
      <c r="Q474" s="8">
        <f>_xlfn.XLOOKUP($F474,products!$A$2:$A$49,products!$G$2:$G$49,,0)</f>
        <v>0.26865</v>
      </c>
      <c r="R474" s="6" t="str">
        <f>IF(_xlfn.XLOOKUP(E474,customers!A474:A1473,customers!I474:I1473,0)=0,"Not Available",(_xlfn.XLOOKUP(E474,customers!A474:A1473,customers!I474:I1473,0)))</f>
        <v>No</v>
      </c>
    </row>
    <row r="475" spans="1:18" x14ac:dyDescent="0.25">
      <c r="A475" s="9" t="s">
        <v>3164</v>
      </c>
      <c r="B475" s="25">
        <v>44603</v>
      </c>
      <c r="C475" s="9" t="str">
        <f t="shared" si="21"/>
        <v>Friday</v>
      </c>
      <c r="D475" s="9" t="str">
        <f t="shared" si="22"/>
        <v>February</v>
      </c>
      <c r="E475" s="9" t="s">
        <v>3165</v>
      </c>
      <c r="F475" s="9" t="s">
        <v>6140</v>
      </c>
      <c r="G475" s="9">
        <v>2</v>
      </c>
      <c r="H475" s="9" t="str">
        <f>_xlfn.XLOOKUP(E475,customers!$A$2:$A$1001,customers!$B$2:$B$1001,,0)</f>
        <v>Heloise Zeal</v>
      </c>
      <c r="I475" s="9" t="str">
        <f>IF(_xlfn.XLOOKUP(E475,customers!$A$2:$A$1001,customers!$C$2:$C$1001,,0)=0,"Not Available",(_xlfn.XLOOKUP(E475,customers!$A$2:$A$1001,customers!$C$2:$C$1001,,0)))</f>
        <v>hzeald5@google.de</v>
      </c>
      <c r="J475" s="9" t="str">
        <f>_xlfn.XLOOKUP(E475,customers!$A$1:$A$1001,customers!$G$1:$G$1001,,0)</f>
        <v>United States</v>
      </c>
      <c r="K475" s="9" t="str">
        <f>_xlfn.XLOOKUP($E475,customers!$A$2:$A$1001,customers!$F$2:$F$1001,,0)</f>
        <v>Seattle</v>
      </c>
      <c r="L475" s="9" t="s">
        <v>6199</v>
      </c>
      <c r="M475" s="9" t="s">
        <v>6200</v>
      </c>
      <c r="N475" s="10">
        <f>INDEX(products!$A$1:$G$49,MATCH('orders '!$F475,products!$A$1:$A$49,0),MATCH('orders '!N$1,products!$A$1:$G$1,0))</f>
        <v>1</v>
      </c>
      <c r="O475" s="26">
        <f>INDEX(products!$A$1:$G$49,MATCH('orders '!$F475,products!$A$1:$A$49,0),MATCH('orders '!O$1,products!$A$1:$G$1,0))</f>
        <v>12.95</v>
      </c>
      <c r="P475" s="26">
        <f t="shared" si="23"/>
        <v>25.9</v>
      </c>
      <c r="Q475" s="11">
        <f>_xlfn.XLOOKUP($F475,products!$A$2:$A$49,products!$G$2:$G$49,,0)</f>
        <v>1.1655</v>
      </c>
      <c r="R475" s="6" t="str">
        <f>IF(_xlfn.XLOOKUP(E475,customers!A475:A1474,customers!I475:I1474,0)=0,"Not Available",(_xlfn.XLOOKUP(E475,customers!A475:A1474,customers!I475:I1474,0)))</f>
        <v>No</v>
      </c>
    </row>
    <row r="476" spans="1:18" x14ac:dyDescent="0.25">
      <c r="A476" s="6" t="s">
        <v>3170</v>
      </c>
      <c r="B476" s="23">
        <v>44014</v>
      </c>
      <c r="C476" s="6" t="str">
        <f t="shared" si="21"/>
        <v>Thursday</v>
      </c>
      <c r="D476" s="6" t="str">
        <f t="shared" si="22"/>
        <v>July</v>
      </c>
      <c r="E476" s="6" t="s">
        <v>3171</v>
      </c>
      <c r="F476" s="6" t="s">
        <v>6166</v>
      </c>
      <c r="G476" s="6">
        <v>1</v>
      </c>
      <c r="H476" s="6" t="str">
        <f>_xlfn.XLOOKUP(E476,customers!$A$2:$A$1001,customers!$B$2:$B$1001,,0)</f>
        <v>Granger Smallcombe</v>
      </c>
      <c r="I476" s="6" t="str">
        <f>IF(_xlfn.XLOOKUP(E476,customers!$A$2:$A$1001,customers!$C$2:$C$1001,,0)=0,"Not Available",(_xlfn.XLOOKUP(E476,customers!$A$2:$A$1001,customers!$C$2:$C$1001,,0)))</f>
        <v>gsmallcombed6@ucla.edu</v>
      </c>
      <c r="J476" s="6" t="str">
        <f>_xlfn.XLOOKUP(E476,customers!$A$1:$A$1001,customers!$G$1:$G$1001,,0)</f>
        <v>Ireland</v>
      </c>
      <c r="K476" s="6" t="str">
        <f>_xlfn.XLOOKUP($E476,customers!$A$2:$A$1001,customers!$F$2:$F$1001,,0)</f>
        <v>Kilkenny</v>
      </c>
      <c r="L476" s="6" t="s">
        <v>6198</v>
      </c>
      <c r="M476" s="6" t="s">
        <v>6197</v>
      </c>
      <c r="N476" s="7">
        <f>INDEX(products!$A$1:$G$49,MATCH('orders '!$F476,products!$A$1:$A$49,0),MATCH('orders '!N$1,products!$A$1:$G$1,0))</f>
        <v>2.5</v>
      </c>
      <c r="O476" s="24">
        <f>INDEX(products!$A$1:$G$49,MATCH('orders '!$F476,products!$A$1:$A$49,0),MATCH('orders '!O$1,products!$A$1:$G$1,0))</f>
        <v>31.624999999999996</v>
      </c>
      <c r="P476" s="24">
        <f t="shared" si="23"/>
        <v>31.624999999999996</v>
      </c>
      <c r="Q476" s="8">
        <f>_xlfn.XLOOKUP($F476,products!$A$2:$A$49,products!$G$2:$G$49,,0)</f>
        <v>3.4787499999999998</v>
      </c>
      <c r="R476" s="6" t="str">
        <f>IF(_xlfn.XLOOKUP(E476,customers!A476:A1475,customers!I476:I1475,0)=0,"Not Available",(_xlfn.XLOOKUP(E476,customers!A476:A1475,customers!I476:I1475,0)))</f>
        <v>Yes</v>
      </c>
    </row>
    <row r="477" spans="1:18" x14ac:dyDescent="0.25">
      <c r="A477" s="9" t="s">
        <v>3176</v>
      </c>
      <c r="B477" s="25">
        <v>44767</v>
      </c>
      <c r="C477" s="9" t="str">
        <f t="shared" si="21"/>
        <v>Monday</v>
      </c>
      <c r="D477" s="9" t="str">
        <f t="shared" si="22"/>
        <v>July</v>
      </c>
      <c r="E477" s="9" t="s">
        <v>3177</v>
      </c>
      <c r="F477" s="9" t="s">
        <v>6159</v>
      </c>
      <c r="G477" s="9">
        <v>2</v>
      </c>
      <c r="H477" s="9" t="str">
        <f>_xlfn.XLOOKUP(E477,customers!$A$2:$A$1001,customers!$B$2:$B$1001,,0)</f>
        <v>Daryn Dibley</v>
      </c>
      <c r="I477" s="9" t="str">
        <f>IF(_xlfn.XLOOKUP(E477,customers!$A$2:$A$1001,customers!$C$2:$C$1001,,0)=0,"Not Available",(_xlfn.XLOOKUP(E477,customers!$A$2:$A$1001,customers!$C$2:$C$1001,,0)))</f>
        <v>ddibleyd7@feedburner.com</v>
      </c>
      <c r="J477" s="9" t="str">
        <f>_xlfn.XLOOKUP(E477,customers!$A$1:$A$1001,customers!$G$1:$G$1001,,0)</f>
        <v>United States</v>
      </c>
      <c r="K477" s="9" t="str">
        <f>_xlfn.XLOOKUP($E477,customers!$A$2:$A$1001,customers!$F$2:$F$1001,,0)</f>
        <v>Kissimmee</v>
      </c>
      <c r="L477" s="9" t="s">
        <v>6201</v>
      </c>
      <c r="M477" s="9" t="s">
        <v>6197</v>
      </c>
      <c r="N477" s="10">
        <f>INDEX(products!$A$1:$G$49,MATCH('orders '!$F477,products!$A$1:$A$49,0),MATCH('orders '!N$1,products!$A$1:$G$1,0))</f>
        <v>0.2</v>
      </c>
      <c r="O477" s="26">
        <f>INDEX(products!$A$1:$G$49,MATCH('orders '!$F477,products!$A$1:$A$49,0),MATCH('orders '!O$1,products!$A$1:$G$1,0))</f>
        <v>4.3650000000000002</v>
      </c>
      <c r="P477" s="26">
        <f t="shared" si="23"/>
        <v>8.73</v>
      </c>
      <c r="Q477" s="11">
        <f>_xlfn.XLOOKUP($F477,products!$A$2:$A$49,products!$G$2:$G$49,,0)</f>
        <v>0.56745000000000001</v>
      </c>
      <c r="R477" s="6" t="str">
        <f>IF(_xlfn.XLOOKUP(E477,customers!A477:A1476,customers!I477:I1476,0)=0,"Not Available",(_xlfn.XLOOKUP(E477,customers!A477:A1476,customers!I477:I1476,0)))</f>
        <v>No</v>
      </c>
    </row>
    <row r="478" spans="1:18" x14ac:dyDescent="0.25">
      <c r="A478" s="6" t="s">
        <v>3181</v>
      </c>
      <c r="B478" s="23">
        <v>44274</v>
      </c>
      <c r="C478" s="6" t="str">
        <f t="shared" si="21"/>
        <v>Friday</v>
      </c>
      <c r="D478" s="6" t="str">
        <f t="shared" si="22"/>
        <v>March</v>
      </c>
      <c r="E478" s="6" t="s">
        <v>3182</v>
      </c>
      <c r="F478" s="6" t="s">
        <v>6184</v>
      </c>
      <c r="G478" s="6">
        <v>6</v>
      </c>
      <c r="H478" s="6" t="str">
        <f>_xlfn.XLOOKUP(E478,customers!$A$2:$A$1001,customers!$B$2:$B$1001,,0)</f>
        <v>Gardy Dimitriou</v>
      </c>
      <c r="I478" s="6" t="str">
        <f>IF(_xlfn.XLOOKUP(E478,customers!$A$2:$A$1001,customers!$C$2:$C$1001,,0)=0,"Not Available",(_xlfn.XLOOKUP(E478,customers!$A$2:$A$1001,customers!$C$2:$C$1001,,0)))</f>
        <v>gdimitrioud8@chronoengine.com</v>
      </c>
      <c r="J478" s="6" t="str">
        <f>_xlfn.XLOOKUP(E478,customers!$A$1:$A$1001,customers!$G$1:$G$1001,,0)</f>
        <v>United States</v>
      </c>
      <c r="K478" s="6" t="str">
        <f>_xlfn.XLOOKUP($E478,customers!$A$2:$A$1001,customers!$F$2:$F$1001,,0)</f>
        <v>Rochester</v>
      </c>
      <c r="L478" s="6" t="s">
        <v>6198</v>
      </c>
      <c r="M478" s="6" t="s">
        <v>6200</v>
      </c>
      <c r="N478" s="7">
        <f>INDEX(products!$A$1:$G$49,MATCH('orders '!$F478,products!$A$1:$A$49,0),MATCH('orders '!N$1,products!$A$1:$G$1,0))</f>
        <v>0.2</v>
      </c>
      <c r="O478" s="24">
        <f>INDEX(products!$A$1:$G$49,MATCH('orders '!$F478,products!$A$1:$A$49,0),MATCH('orders '!O$1,products!$A$1:$G$1,0))</f>
        <v>4.4550000000000001</v>
      </c>
      <c r="P478" s="24">
        <f t="shared" si="23"/>
        <v>26.73</v>
      </c>
      <c r="Q478" s="8">
        <f>_xlfn.XLOOKUP($F478,products!$A$2:$A$49,products!$G$2:$G$49,,0)</f>
        <v>0.49004999999999999</v>
      </c>
      <c r="R478" s="6" t="str">
        <f>IF(_xlfn.XLOOKUP(E478,customers!A478:A1477,customers!I478:I1477,0)=0,"Not Available",(_xlfn.XLOOKUP(E478,customers!A478:A1477,customers!I478:I1477,0)))</f>
        <v>Yes</v>
      </c>
    </row>
    <row r="479" spans="1:18" x14ac:dyDescent="0.25">
      <c r="A479" s="9" t="s">
        <v>3187</v>
      </c>
      <c r="B479" s="25">
        <v>43962</v>
      </c>
      <c r="C479" s="9" t="str">
        <f t="shared" si="21"/>
        <v>Monday</v>
      </c>
      <c r="D479" s="9" t="str">
        <f t="shared" si="22"/>
        <v>May</v>
      </c>
      <c r="E479" s="9" t="s">
        <v>3188</v>
      </c>
      <c r="F479" s="9" t="s">
        <v>6159</v>
      </c>
      <c r="G479" s="9">
        <v>6</v>
      </c>
      <c r="H479" s="9" t="str">
        <f>_xlfn.XLOOKUP(E479,customers!$A$2:$A$1001,customers!$B$2:$B$1001,,0)</f>
        <v>Fanny Flanagan</v>
      </c>
      <c r="I479" s="9" t="str">
        <f>IF(_xlfn.XLOOKUP(E479,customers!$A$2:$A$1001,customers!$C$2:$C$1001,,0)=0,"Not Available",(_xlfn.XLOOKUP(E479,customers!$A$2:$A$1001,customers!$C$2:$C$1001,,0)))</f>
        <v>fflanagand9@woothemes.com</v>
      </c>
      <c r="J479" s="9" t="str">
        <f>_xlfn.XLOOKUP(E479,customers!$A$1:$A$1001,customers!$G$1:$G$1001,,0)</f>
        <v>United States</v>
      </c>
      <c r="K479" s="9" t="str">
        <f>_xlfn.XLOOKUP($E479,customers!$A$2:$A$1001,customers!$F$2:$F$1001,,0)</f>
        <v>Tyler</v>
      </c>
      <c r="L479" s="9" t="s">
        <v>6201</v>
      </c>
      <c r="M479" s="9" t="s">
        <v>6197</v>
      </c>
      <c r="N479" s="10">
        <f>INDEX(products!$A$1:$G$49,MATCH('orders '!$F479,products!$A$1:$A$49,0),MATCH('orders '!N$1,products!$A$1:$G$1,0))</f>
        <v>0.2</v>
      </c>
      <c r="O479" s="26">
        <f>INDEX(products!$A$1:$G$49,MATCH('orders '!$F479,products!$A$1:$A$49,0),MATCH('orders '!O$1,products!$A$1:$G$1,0))</f>
        <v>4.3650000000000002</v>
      </c>
      <c r="P479" s="26">
        <f t="shared" si="23"/>
        <v>26.19</v>
      </c>
      <c r="Q479" s="11">
        <f>_xlfn.XLOOKUP($F479,products!$A$2:$A$49,products!$G$2:$G$49,,0)</f>
        <v>0.56745000000000001</v>
      </c>
      <c r="R479" s="6" t="str">
        <f>IF(_xlfn.XLOOKUP(E479,customers!A479:A1478,customers!I479:I1478,0)=0,"Not Available",(_xlfn.XLOOKUP(E479,customers!A479:A1478,customers!I479:I1478,0)))</f>
        <v>No</v>
      </c>
    </row>
    <row r="480" spans="1:18" x14ac:dyDescent="0.25">
      <c r="A480" s="6" t="s">
        <v>3193</v>
      </c>
      <c r="B480" s="23">
        <v>43624</v>
      </c>
      <c r="C480" s="6" t="str">
        <f t="shared" si="21"/>
        <v>Saturday</v>
      </c>
      <c r="D480" s="6" t="str">
        <f t="shared" si="22"/>
        <v>June</v>
      </c>
      <c r="E480" s="6" t="s">
        <v>3194</v>
      </c>
      <c r="F480" s="6" t="s">
        <v>6177</v>
      </c>
      <c r="G480" s="6">
        <v>6</v>
      </c>
      <c r="H480" s="6" t="str">
        <f>_xlfn.XLOOKUP(E480,customers!$A$2:$A$1001,customers!$B$2:$B$1001,,0)</f>
        <v>Ailey Brash</v>
      </c>
      <c r="I480" s="6" t="str">
        <f>IF(_xlfn.XLOOKUP(E480,customers!$A$2:$A$1001,customers!$C$2:$C$1001,,0)=0,"Not Available",(_xlfn.XLOOKUP(E480,customers!$A$2:$A$1001,customers!$C$2:$C$1001,,0)))</f>
        <v>abrashda@plala.or.jp</v>
      </c>
      <c r="J480" s="6" t="str">
        <f>_xlfn.XLOOKUP(E480,customers!$A$1:$A$1001,customers!$G$1:$G$1001,,0)</f>
        <v>United States</v>
      </c>
      <c r="K480" s="6" t="str">
        <f>_xlfn.XLOOKUP($E480,customers!$A$2:$A$1001,customers!$F$2:$F$1001,,0)</f>
        <v>Flushing</v>
      </c>
      <c r="L480" s="6" t="s">
        <v>6196</v>
      </c>
      <c r="M480" s="6" t="s">
        <v>6202</v>
      </c>
      <c r="N480" s="7">
        <f>INDEX(products!$A$1:$G$49,MATCH('orders '!$F480,products!$A$1:$A$49,0),MATCH('orders '!N$1,products!$A$1:$G$1,0))</f>
        <v>1</v>
      </c>
      <c r="O480" s="24">
        <f>INDEX(products!$A$1:$G$49,MATCH('orders '!$F480,products!$A$1:$A$49,0),MATCH('orders '!O$1,products!$A$1:$G$1,0))</f>
        <v>8.9499999999999993</v>
      </c>
      <c r="P480" s="24">
        <f t="shared" si="23"/>
        <v>53.699999999999996</v>
      </c>
      <c r="Q480" s="8">
        <f>_xlfn.XLOOKUP($F480,products!$A$2:$A$49,products!$G$2:$G$49,,0)</f>
        <v>0.53699999999999992</v>
      </c>
      <c r="R480" s="6" t="str">
        <f>IF(_xlfn.XLOOKUP(E480,customers!A480:A1479,customers!I480:I1479,0)=0,"Not Available",(_xlfn.XLOOKUP(E480,customers!A480:A1479,customers!I480:I1479,0)))</f>
        <v>Yes</v>
      </c>
    </row>
    <row r="481" spans="1:18" x14ac:dyDescent="0.25">
      <c r="A481" s="9" t="s">
        <v>3193</v>
      </c>
      <c r="B481" s="25">
        <v>43624</v>
      </c>
      <c r="C481" s="9" t="str">
        <f t="shared" si="21"/>
        <v>Saturday</v>
      </c>
      <c r="D481" s="9" t="str">
        <f t="shared" si="22"/>
        <v>June</v>
      </c>
      <c r="E481" s="9" t="s">
        <v>3194</v>
      </c>
      <c r="F481" s="9" t="s">
        <v>6166</v>
      </c>
      <c r="G481" s="9">
        <v>4</v>
      </c>
      <c r="H481" s="9" t="str">
        <f>_xlfn.XLOOKUP(E481,customers!$A$2:$A$1001,customers!$B$2:$B$1001,,0)</f>
        <v>Ailey Brash</v>
      </c>
      <c r="I481" s="9" t="str">
        <f>IF(_xlfn.XLOOKUP(E481,customers!$A$2:$A$1001,customers!$C$2:$C$1001,,0)=0,"Not Available",(_xlfn.XLOOKUP(E481,customers!$A$2:$A$1001,customers!$C$2:$C$1001,,0)))</f>
        <v>abrashda@plala.or.jp</v>
      </c>
      <c r="J481" s="9" t="str">
        <f>_xlfn.XLOOKUP(E481,customers!$A$1:$A$1001,customers!$G$1:$G$1001,,0)</f>
        <v>United States</v>
      </c>
      <c r="K481" s="9" t="str">
        <f>_xlfn.XLOOKUP($E481,customers!$A$2:$A$1001,customers!$F$2:$F$1001,,0)</f>
        <v>Flushing</v>
      </c>
      <c r="L481" s="9" t="s">
        <v>6198</v>
      </c>
      <c r="M481" s="9" t="s">
        <v>6197</v>
      </c>
      <c r="N481" s="10">
        <f>INDEX(products!$A$1:$G$49,MATCH('orders '!$F481,products!$A$1:$A$49,0),MATCH('orders '!N$1,products!$A$1:$G$1,0))</f>
        <v>2.5</v>
      </c>
      <c r="O481" s="26">
        <f>INDEX(products!$A$1:$G$49,MATCH('orders '!$F481,products!$A$1:$A$49,0),MATCH('orders '!O$1,products!$A$1:$G$1,0))</f>
        <v>31.624999999999996</v>
      </c>
      <c r="P481" s="26">
        <f t="shared" si="23"/>
        <v>126.49999999999999</v>
      </c>
      <c r="Q481" s="11">
        <f>_xlfn.XLOOKUP($F481,products!$A$2:$A$49,products!$G$2:$G$49,,0)</f>
        <v>3.4787499999999998</v>
      </c>
      <c r="R481" s="6" t="str">
        <f>IF(_xlfn.XLOOKUP(E481,customers!A481:A1480,customers!I481:I1480,0)=0,"Not Available",(_xlfn.XLOOKUP(E481,customers!A481:A1480,customers!I481:I1480,0)))</f>
        <v>Not Available</v>
      </c>
    </row>
    <row r="482" spans="1:18" x14ac:dyDescent="0.25">
      <c r="A482" s="6" t="s">
        <v>3193</v>
      </c>
      <c r="B482" s="23">
        <v>43624</v>
      </c>
      <c r="C482" s="6" t="str">
        <f t="shared" si="21"/>
        <v>Saturday</v>
      </c>
      <c r="D482" s="6" t="str">
        <f t="shared" si="22"/>
        <v>June</v>
      </c>
      <c r="E482" s="6" t="s">
        <v>3194</v>
      </c>
      <c r="F482" s="6" t="s">
        <v>6156</v>
      </c>
      <c r="G482" s="6">
        <v>1</v>
      </c>
      <c r="H482" s="6" t="str">
        <f>_xlfn.XLOOKUP(E482,customers!$A$2:$A$1001,customers!$B$2:$B$1001,,0)</f>
        <v>Ailey Brash</v>
      </c>
      <c r="I482" s="6" t="str">
        <f>IF(_xlfn.XLOOKUP(E482,customers!$A$2:$A$1001,customers!$C$2:$C$1001,,0)=0,"Not Available",(_xlfn.XLOOKUP(E482,customers!$A$2:$A$1001,customers!$C$2:$C$1001,,0)))</f>
        <v>abrashda@plala.or.jp</v>
      </c>
      <c r="J482" s="6" t="str">
        <f>_xlfn.XLOOKUP(E482,customers!$A$1:$A$1001,customers!$G$1:$G$1001,,0)</f>
        <v>United States</v>
      </c>
      <c r="K482" s="6" t="str">
        <f>_xlfn.XLOOKUP($E482,customers!$A$2:$A$1001,customers!$F$2:$F$1001,,0)</f>
        <v>Flushing</v>
      </c>
      <c r="L482" s="6" t="s">
        <v>6198</v>
      </c>
      <c r="M482" s="6" t="s">
        <v>6197</v>
      </c>
      <c r="N482" s="7">
        <f>INDEX(products!$A$1:$G$49,MATCH('orders '!$F482,products!$A$1:$A$49,0),MATCH('orders '!N$1,products!$A$1:$G$1,0))</f>
        <v>0.2</v>
      </c>
      <c r="O482" s="24">
        <f>INDEX(products!$A$1:$G$49,MATCH('orders '!$F482,products!$A$1:$A$49,0),MATCH('orders '!O$1,products!$A$1:$G$1,0))</f>
        <v>4.125</v>
      </c>
      <c r="P482" s="24">
        <f t="shared" si="23"/>
        <v>4.125</v>
      </c>
      <c r="Q482" s="8">
        <f>_xlfn.XLOOKUP($F482,products!$A$2:$A$49,products!$G$2:$G$49,,0)</f>
        <v>0.45374999999999999</v>
      </c>
      <c r="R482" s="6" t="str">
        <f>IF(_xlfn.XLOOKUP(E482,customers!A482:A1481,customers!I482:I1481,0)=0,"Not Available",(_xlfn.XLOOKUP(E482,customers!A482:A1481,customers!I482:I1481,0)))</f>
        <v>Not Available</v>
      </c>
    </row>
    <row r="483" spans="1:18" x14ac:dyDescent="0.25">
      <c r="A483" s="9" t="s">
        <v>3208</v>
      </c>
      <c r="B483" s="25">
        <v>43747</v>
      </c>
      <c r="C483" s="9" t="str">
        <f t="shared" si="21"/>
        <v>Wednesday</v>
      </c>
      <c r="D483" s="9" t="str">
        <f t="shared" si="22"/>
        <v>October</v>
      </c>
      <c r="E483" s="9" t="s">
        <v>3209</v>
      </c>
      <c r="F483" s="9" t="s">
        <v>6179</v>
      </c>
      <c r="G483" s="9">
        <v>2</v>
      </c>
      <c r="H483" s="9" t="str">
        <f>_xlfn.XLOOKUP(E483,customers!$A$2:$A$1001,customers!$B$2:$B$1001,,0)</f>
        <v>Nanny Izhakov</v>
      </c>
      <c r="I483" s="9" t="str">
        <f>IF(_xlfn.XLOOKUP(E483,customers!$A$2:$A$1001,customers!$C$2:$C$1001,,0)=0,"Not Available",(_xlfn.XLOOKUP(E483,customers!$A$2:$A$1001,customers!$C$2:$C$1001,,0)))</f>
        <v>nizhakovdd@aol.com</v>
      </c>
      <c r="J483" s="9" t="str">
        <f>_xlfn.XLOOKUP(E483,customers!$A$1:$A$1001,customers!$G$1:$G$1001,,0)</f>
        <v>United Kingdom</v>
      </c>
      <c r="K483" s="9" t="str">
        <f>_xlfn.XLOOKUP($E483,customers!$A$2:$A$1001,customers!$F$2:$F$1001,,0)</f>
        <v>Seaton</v>
      </c>
      <c r="L483" s="9" t="s">
        <v>6196</v>
      </c>
      <c r="M483" s="9" t="s">
        <v>6200</v>
      </c>
      <c r="N483" s="10">
        <f>INDEX(products!$A$1:$G$49,MATCH('orders '!$F483,products!$A$1:$A$49,0),MATCH('orders '!N$1,products!$A$1:$G$1,0))</f>
        <v>1</v>
      </c>
      <c r="O483" s="26">
        <f>INDEX(products!$A$1:$G$49,MATCH('orders '!$F483,products!$A$1:$A$49,0),MATCH('orders '!O$1,products!$A$1:$G$1,0))</f>
        <v>11.95</v>
      </c>
      <c r="P483" s="26">
        <f t="shared" si="23"/>
        <v>23.9</v>
      </c>
      <c r="Q483" s="11">
        <f>_xlfn.XLOOKUP($F483,products!$A$2:$A$49,products!$G$2:$G$49,,0)</f>
        <v>0.71699999999999997</v>
      </c>
      <c r="R483" s="6" t="str">
        <f>IF(_xlfn.XLOOKUP(E483,customers!A483:A1482,customers!I483:I1482,0)=0,"Not Available",(_xlfn.XLOOKUP(E483,customers!A483:A1482,customers!I483:I1482,0)))</f>
        <v>No</v>
      </c>
    </row>
    <row r="484" spans="1:18" x14ac:dyDescent="0.25">
      <c r="A484" s="6" t="s">
        <v>3214</v>
      </c>
      <c r="B484" s="23">
        <v>44247</v>
      </c>
      <c r="C484" s="6" t="str">
        <f t="shared" si="21"/>
        <v>Saturday</v>
      </c>
      <c r="D484" s="6" t="str">
        <f t="shared" si="22"/>
        <v>February</v>
      </c>
      <c r="E484" s="6" t="s">
        <v>3215</v>
      </c>
      <c r="F484" s="6" t="s">
        <v>6185</v>
      </c>
      <c r="G484" s="6">
        <v>5</v>
      </c>
      <c r="H484" s="6" t="str">
        <f>_xlfn.XLOOKUP(E484,customers!$A$2:$A$1001,customers!$B$2:$B$1001,,0)</f>
        <v>Stanly Keets</v>
      </c>
      <c r="I484" s="6" t="str">
        <f>IF(_xlfn.XLOOKUP(E484,customers!$A$2:$A$1001,customers!$C$2:$C$1001,,0)=0,"Not Available",(_xlfn.XLOOKUP(E484,customers!$A$2:$A$1001,customers!$C$2:$C$1001,,0)))</f>
        <v>skeetsde@answers.com</v>
      </c>
      <c r="J484" s="6" t="str">
        <f>_xlfn.XLOOKUP(E484,customers!$A$1:$A$1001,customers!$G$1:$G$1001,,0)</f>
        <v>United States</v>
      </c>
      <c r="K484" s="6" t="str">
        <f>_xlfn.XLOOKUP($E484,customers!$A$2:$A$1001,customers!$F$2:$F$1001,,0)</f>
        <v>Alexandria</v>
      </c>
      <c r="L484" s="6" t="s">
        <v>6198</v>
      </c>
      <c r="M484" s="6" t="s">
        <v>6202</v>
      </c>
      <c r="N484" s="7">
        <f>INDEX(products!$A$1:$G$49,MATCH('orders '!$F484,products!$A$1:$A$49,0),MATCH('orders '!N$1,products!$A$1:$G$1,0))</f>
        <v>2.5</v>
      </c>
      <c r="O484" s="24">
        <f>INDEX(products!$A$1:$G$49,MATCH('orders '!$F484,products!$A$1:$A$49,0),MATCH('orders '!O$1,products!$A$1:$G$1,0))</f>
        <v>27.945</v>
      </c>
      <c r="P484" s="24">
        <f t="shared" si="23"/>
        <v>139.72499999999999</v>
      </c>
      <c r="Q484" s="8">
        <f>_xlfn.XLOOKUP($F484,products!$A$2:$A$49,products!$G$2:$G$49,,0)</f>
        <v>3.07395</v>
      </c>
      <c r="R484" s="6" t="str">
        <f>IF(_xlfn.XLOOKUP(E484,customers!A484:A1483,customers!I484:I1483,0)=0,"Not Available",(_xlfn.XLOOKUP(E484,customers!A484:A1483,customers!I484:I1483,0)))</f>
        <v>Yes</v>
      </c>
    </row>
    <row r="485" spans="1:18" x14ac:dyDescent="0.25">
      <c r="A485" s="9" t="s">
        <v>3220</v>
      </c>
      <c r="B485" s="25">
        <v>43790</v>
      </c>
      <c r="C485" s="9" t="str">
        <f t="shared" si="21"/>
        <v>Thursday</v>
      </c>
      <c r="D485" s="9" t="str">
        <f t="shared" si="22"/>
        <v>November</v>
      </c>
      <c r="E485" s="9" t="s">
        <v>3221</v>
      </c>
      <c r="F485" s="9" t="s">
        <v>6165</v>
      </c>
      <c r="G485" s="9">
        <v>2</v>
      </c>
      <c r="H485" s="9" t="str">
        <f>_xlfn.XLOOKUP(E485,customers!$A$2:$A$1001,customers!$B$2:$B$1001,,0)</f>
        <v>Orion Dyott</v>
      </c>
      <c r="I485" s="9" t="str">
        <f>IF(_xlfn.XLOOKUP(E485,customers!$A$2:$A$1001,customers!$C$2:$C$1001,,0)=0,"Not Available",(_xlfn.XLOOKUP(E485,customers!$A$2:$A$1001,customers!$C$2:$C$1001,,0)))</f>
        <v>Not Available</v>
      </c>
      <c r="J485" s="9" t="str">
        <f>_xlfn.XLOOKUP(E485,customers!$A$1:$A$1001,customers!$G$1:$G$1001,,0)</f>
        <v>United States</v>
      </c>
      <c r="K485" s="9" t="str">
        <f>_xlfn.XLOOKUP($E485,customers!$A$2:$A$1001,customers!$F$2:$F$1001,,0)</f>
        <v>Salt Lake City</v>
      </c>
      <c r="L485" s="9" t="s">
        <v>6201</v>
      </c>
      <c r="M485" s="9" t="s">
        <v>6202</v>
      </c>
      <c r="N485" s="10">
        <f>INDEX(products!$A$1:$G$49,MATCH('orders '!$F485,products!$A$1:$A$49,0),MATCH('orders '!N$1,products!$A$1:$G$1,0))</f>
        <v>2.5</v>
      </c>
      <c r="O485" s="26">
        <f>INDEX(products!$A$1:$G$49,MATCH('orders '!$F485,products!$A$1:$A$49,0),MATCH('orders '!O$1,products!$A$1:$G$1,0))</f>
        <v>29.784999999999997</v>
      </c>
      <c r="P485" s="26">
        <f t="shared" si="23"/>
        <v>59.569999999999993</v>
      </c>
      <c r="Q485" s="11">
        <f>_xlfn.XLOOKUP($F485,products!$A$2:$A$49,products!$G$2:$G$49,,0)</f>
        <v>3.8720499999999998</v>
      </c>
      <c r="R485" s="6" t="str">
        <f>IF(_xlfn.XLOOKUP(E485,customers!A485:A1484,customers!I485:I1484,0)=0,"Not Available",(_xlfn.XLOOKUP(E485,customers!A485:A1484,customers!I485:I1484,0)))</f>
        <v>Yes</v>
      </c>
    </row>
    <row r="486" spans="1:18" x14ac:dyDescent="0.25">
      <c r="A486" s="6" t="s">
        <v>3225</v>
      </c>
      <c r="B486" s="23">
        <v>44479</v>
      </c>
      <c r="C486" s="6" t="str">
        <f t="shared" si="21"/>
        <v>Sunday</v>
      </c>
      <c r="D486" s="6" t="str">
        <f t="shared" si="22"/>
        <v>October</v>
      </c>
      <c r="E486" s="6" t="s">
        <v>3226</v>
      </c>
      <c r="F486" s="6" t="s">
        <v>6161</v>
      </c>
      <c r="G486" s="6">
        <v>6</v>
      </c>
      <c r="H486" s="6" t="str">
        <f>_xlfn.XLOOKUP(E486,customers!$A$2:$A$1001,customers!$B$2:$B$1001,,0)</f>
        <v>Keefer Cake</v>
      </c>
      <c r="I486" s="6" t="str">
        <f>IF(_xlfn.XLOOKUP(E486,customers!$A$2:$A$1001,customers!$C$2:$C$1001,,0)=0,"Not Available",(_xlfn.XLOOKUP(E486,customers!$A$2:$A$1001,customers!$C$2:$C$1001,,0)))</f>
        <v>kcakedg@huffingtonpost.com</v>
      </c>
      <c r="J486" s="6" t="str">
        <f>_xlfn.XLOOKUP(E486,customers!$A$1:$A$1001,customers!$G$1:$G$1001,,0)</f>
        <v>United States</v>
      </c>
      <c r="K486" s="6" t="str">
        <f>_xlfn.XLOOKUP($E486,customers!$A$2:$A$1001,customers!$F$2:$F$1001,,0)</f>
        <v>San Jose</v>
      </c>
      <c r="L486" s="6" t="s">
        <v>6201</v>
      </c>
      <c r="M486" s="6" t="s">
        <v>6200</v>
      </c>
      <c r="N486" s="7">
        <f>INDEX(products!$A$1:$G$49,MATCH('orders '!$F486,products!$A$1:$A$49,0),MATCH('orders '!N$1,products!$A$1:$G$1,0))</f>
        <v>0.5</v>
      </c>
      <c r="O486" s="24">
        <f>INDEX(products!$A$1:$G$49,MATCH('orders '!$F486,products!$A$1:$A$49,0),MATCH('orders '!O$1,products!$A$1:$G$1,0))</f>
        <v>9.51</v>
      </c>
      <c r="P486" s="24">
        <f t="shared" si="23"/>
        <v>57.06</v>
      </c>
      <c r="Q486" s="8">
        <f>_xlfn.XLOOKUP($F486,products!$A$2:$A$49,products!$G$2:$G$49,,0)</f>
        <v>1.2363</v>
      </c>
      <c r="R486" s="6" t="str">
        <f>IF(_xlfn.XLOOKUP(E486,customers!A486:A1485,customers!I486:I1485,0)=0,"Not Available",(_xlfn.XLOOKUP(E486,customers!A486:A1485,customers!I486:I1485,0)))</f>
        <v>No</v>
      </c>
    </row>
    <row r="487" spans="1:18" x14ac:dyDescent="0.25">
      <c r="A487" s="9" t="s">
        <v>3230</v>
      </c>
      <c r="B487" s="25">
        <v>44413</v>
      </c>
      <c r="C487" s="9" t="str">
        <f t="shared" si="21"/>
        <v>Thursday</v>
      </c>
      <c r="D487" s="9" t="str">
        <f t="shared" si="22"/>
        <v>August</v>
      </c>
      <c r="E487" s="9" t="s">
        <v>3231</v>
      </c>
      <c r="F487" s="9" t="s">
        <v>6178</v>
      </c>
      <c r="G487" s="9">
        <v>6</v>
      </c>
      <c r="H487" s="9" t="str">
        <f>_xlfn.XLOOKUP(E487,customers!$A$2:$A$1001,customers!$B$2:$B$1001,,0)</f>
        <v>Morna Hansed</v>
      </c>
      <c r="I487" s="9" t="str">
        <f>IF(_xlfn.XLOOKUP(E487,customers!$A$2:$A$1001,customers!$C$2:$C$1001,,0)=0,"Not Available",(_xlfn.XLOOKUP(E487,customers!$A$2:$A$1001,customers!$C$2:$C$1001,,0)))</f>
        <v>mhanseddh@instagram.com</v>
      </c>
      <c r="J487" s="9" t="str">
        <f>_xlfn.XLOOKUP(E487,customers!$A$1:$A$1001,customers!$G$1:$G$1001,,0)</f>
        <v>Ireland</v>
      </c>
      <c r="K487" s="9" t="str">
        <f>_xlfn.XLOOKUP($E487,customers!$A$2:$A$1001,customers!$F$2:$F$1001,,0)</f>
        <v>Tr谩 Mh贸r</v>
      </c>
      <c r="L487" s="9" t="s">
        <v>6196</v>
      </c>
      <c r="M487" s="9" t="s">
        <v>6200</v>
      </c>
      <c r="N487" s="10">
        <f>INDEX(products!$A$1:$G$49,MATCH('orders '!$F487,products!$A$1:$A$49,0),MATCH('orders '!N$1,products!$A$1:$G$1,0))</f>
        <v>0.2</v>
      </c>
      <c r="O487" s="26">
        <f>INDEX(products!$A$1:$G$49,MATCH('orders '!$F487,products!$A$1:$A$49,0),MATCH('orders '!O$1,products!$A$1:$G$1,0))</f>
        <v>3.5849999999999995</v>
      </c>
      <c r="P487" s="26">
        <f t="shared" si="23"/>
        <v>21.509999999999998</v>
      </c>
      <c r="Q487" s="11">
        <f>_xlfn.XLOOKUP($F487,products!$A$2:$A$49,products!$G$2:$G$49,,0)</f>
        <v>0.21509999999999996</v>
      </c>
      <c r="R487" s="6" t="str">
        <f>IF(_xlfn.XLOOKUP(E487,customers!A487:A1486,customers!I487:I1486,0)=0,"Not Available",(_xlfn.XLOOKUP(E487,customers!A487:A1486,customers!I487:I1486,0)))</f>
        <v>Yes</v>
      </c>
    </row>
    <row r="488" spans="1:18" x14ac:dyDescent="0.25">
      <c r="A488" s="6" t="s">
        <v>3236</v>
      </c>
      <c r="B488" s="23">
        <v>44043</v>
      </c>
      <c r="C488" s="6" t="str">
        <f t="shared" si="21"/>
        <v>Friday</v>
      </c>
      <c r="D488" s="6" t="str">
        <f t="shared" si="22"/>
        <v>July</v>
      </c>
      <c r="E488" s="6" t="s">
        <v>3237</v>
      </c>
      <c r="F488" s="6" t="s">
        <v>6160</v>
      </c>
      <c r="G488" s="6">
        <v>6</v>
      </c>
      <c r="H488" s="6" t="str">
        <f>_xlfn.XLOOKUP(E488,customers!$A$2:$A$1001,customers!$B$2:$B$1001,,0)</f>
        <v>Franny Kienlein</v>
      </c>
      <c r="I488" s="6" t="str">
        <f>IF(_xlfn.XLOOKUP(E488,customers!$A$2:$A$1001,customers!$C$2:$C$1001,,0)=0,"Not Available",(_xlfn.XLOOKUP(E488,customers!$A$2:$A$1001,customers!$C$2:$C$1001,,0)))</f>
        <v>fkienleindi@trellian.com</v>
      </c>
      <c r="J488" s="6" t="str">
        <f>_xlfn.XLOOKUP(E488,customers!$A$1:$A$1001,customers!$G$1:$G$1001,,0)</f>
        <v>Ireland</v>
      </c>
      <c r="K488" s="6" t="str">
        <f>_xlfn.XLOOKUP($E488,customers!$A$2:$A$1001,customers!$F$2:$F$1001,,0)</f>
        <v>Coolock</v>
      </c>
      <c r="L488" s="6" t="s">
        <v>6201</v>
      </c>
      <c r="M488" s="6" t="s">
        <v>6197</v>
      </c>
      <c r="N488" s="7">
        <f>INDEX(products!$A$1:$G$49,MATCH('orders '!$F488,products!$A$1:$A$49,0),MATCH('orders '!N$1,products!$A$1:$G$1,0))</f>
        <v>0.5</v>
      </c>
      <c r="O488" s="24">
        <f>INDEX(products!$A$1:$G$49,MATCH('orders '!$F488,products!$A$1:$A$49,0),MATCH('orders '!O$1,products!$A$1:$G$1,0))</f>
        <v>8.73</v>
      </c>
      <c r="P488" s="24">
        <f t="shared" si="23"/>
        <v>52.38</v>
      </c>
      <c r="Q488" s="8">
        <f>_xlfn.XLOOKUP($F488,products!$A$2:$A$49,products!$G$2:$G$49,,0)</f>
        <v>1.1349</v>
      </c>
      <c r="R488" s="6" t="str">
        <f>IF(_xlfn.XLOOKUP(E488,customers!A488:A1487,customers!I488:I1487,0)=0,"Not Available",(_xlfn.XLOOKUP(E488,customers!A488:A1487,customers!I488:I1487,0)))</f>
        <v>Yes</v>
      </c>
    </row>
    <row r="489" spans="1:18" x14ac:dyDescent="0.25">
      <c r="A489" s="9" t="s">
        <v>3242</v>
      </c>
      <c r="B489" s="25">
        <v>44093</v>
      </c>
      <c r="C489" s="9" t="str">
        <f t="shared" si="21"/>
        <v>Saturday</v>
      </c>
      <c r="D489" s="9" t="str">
        <f t="shared" si="22"/>
        <v>September</v>
      </c>
      <c r="E489" s="9" t="s">
        <v>3243</v>
      </c>
      <c r="F489" s="9" t="s">
        <v>6183</v>
      </c>
      <c r="G489" s="9">
        <v>6</v>
      </c>
      <c r="H489" s="9" t="str">
        <f>_xlfn.XLOOKUP(E489,customers!$A$2:$A$1001,customers!$B$2:$B$1001,,0)</f>
        <v>Klarika Egglestone</v>
      </c>
      <c r="I489" s="9" t="str">
        <f>IF(_xlfn.XLOOKUP(E489,customers!$A$2:$A$1001,customers!$C$2:$C$1001,,0)=0,"Not Available",(_xlfn.XLOOKUP(E489,customers!$A$2:$A$1001,customers!$C$2:$C$1001,,0)))</f>
        <v>kegglestonedj@sphinn.com</v>
      </c>
      <c r="J489" s="9" t="str">
        <f>_xlfn.XLOOKUP(E489,customers!$A$1:$A$1001,customers!$G$1:$G$1001,,0)</f>
        <v>Ireland</v>
      </c>
      <c r="K489" s="9" t="str">
        <f>_xlfn.XLOOKUP($E489,customers!$A$2:$A$1001,customers!$F$2:$F$1001,,0)</f>
        <v>Coolock</v>
      </c>
      <c r="L489" s="9" t="s">
        <v>6198</v>
      </c>
      <c r="M489" s="9" t="s">
        <v>6202</v>
      </c>
      <c r="N489" s="10">
        <f>INDEX(products!$A$1:$G$49,MATCH('orders '!$F489,products!$A$1:$A$49,0),MATCH('orders '!N$1,products!$A$1:$G$1,0))</f>
        <v>1</v>
      </c>
      <c r="O489" s="26">
        <f>INDEX(products!$A$1:$G$49,MATCH('orders '!$F489,products!$A$1:$A$49,0),MATCH('orders '!O$1,products!$A$1:$G$1,0))</f>
        <v>12.15</v>
      </c>
      <c r="P489" s="26">
        <f t="shared" si="23"/>
        <v>72.900000000000006</v>
      </c>
      <c r="Q489" s="11">
        <f>_xlfn.XLOOKUP($F489,products!$A$2:$A$49,products!$G$2:$G$49,,0)</f>
        <v>1.3365</v>
      </c>
      <c r="R489" s="6" t="str">
        <f>IF(_xlfn.XLOOKUP(E489,customers!A489:A1488,customers!I489:I1488,0)=0,"Not Available",(_xlfn.XLOOKUP(E489,customers!A489:A1488,customers!I489:I1488,0)))</f>
        <v>No</v>
      </c>
    </row>
    <row r="490" spans="1:18" x14ac:dyDescent="0.25">
      <c r="A490" s="6" t="s">
        <v>3248</v>
      </c>
      <c r="B490" s="23">
        <v>43954</v>
      </c>
      <c r="C490" s="6" t="str">
        <f t="shared" si="21"/>
        <v>Sunday</v>
      </c>
      <c r="D490" s="6" t="str">
        <f t="shared" si="22"/>
        <v>May</v>
      </c>
      <c r="E490" s="6" t="s">
        <v>3249</v>
      </c>
      <c r="F490" s="6" t="s">
        <v>6174</v>
      </c>
      <c r="G490" s="6">
        <v>5</v>
      </c>
      <c r="H490" s="6" t="str">
        <f>_xlfn.XLOOKUP(E490,customers!$A$2:$A$1001,customers!$B$2:$B$1001,,0)</f>
        <v>Becky Semkins</v>
      </c>
      <c r="I490" s="6" t="str">
        <f>IF(_xlfn.XLOOKUP(E490,customers!$A$2:$A$1001,customers!$C$2:$C$1001,,0)=0,"Not Available",(_xlfn.XLOOKUP(E490,customers!$A$2:$A$1001,customers!$C$2:$C$1001,,0)))</f>
        <v>bsemkinsdk@unc.edu</v>
      </c>
      <c r="J490" s="6" t="str">
        <f>_xlfn.XLOOKUP(E490,customers!$A$1:$A$1001,customers!$G$1:$G$1001,,0)</f>
        <v>Ireland</v>
      </c>
      <c r="K490" s="6" t="str">
        <f>_xlfn.XLOOKUP($E490,customers!$A$2:$A$1001,customers!$F$2:$F$1001,,0)</f>
        <v>Kinnegad</v>
      </c>
      <c r="L490" s="6" t="s">
        <v>6196</v>
      </c>
      <c r="M490" s="6" t="s">
        <v>6197</v>
      </c>
      <c r="N490" s="7">
        <f>INDEX(products!$A$1:$G$49,MATCH('orders '!$F490,products!$A$1:$A$49,0),MATCH('orders '!N$1,products!$A$1:$G$1,0))</f>
        <v>0.2</v>
      </c>
      <c r="O490" s="24">
        <f>INDEX(products!$A$1:$G$49,MATCH('orders '!$F490,products!$A$1:$A$49,0),MATCH('orders '!O$1,products!$A$1:$G$1,0))</f>
        <v>2.9849999999999999</v>
      </c>
      <c r="P490" s="24">
        <f t="shared" si="23"/>
        <v>14.924999999999999</v>
      </c>
      <c r="Q490" s="8">
        <f>_xlfn.XLOOKUP($F490,products!$A$2:$A$49,products!$G$2:$G$49,,0)</f>
        <v>0.17909999999999998</v>
      </c>
      <c r="R490" s="6" t="str">
        <f>IF(_xlfn.XLOOKUP(E490,customers!A490:A1489,customers!I490:I1489,0)=0,"Not Available",(_xlfn.XLOOKUP(E490,customers!A490:A1489,customers!I490:I1489,0)))</f>
        <v>Yes</v>
      </c>
    </row>
    <row r="491" spans="1:18" x14ac:dyDescent="0.25">
      <c r="A491" s="9" t="s">
        <v>3254</v>
      </c>
      <c r="B491" s="25">
        <v>43654</v>
      </c>
      <c r="C491" s="9" t="str">
        <f t="shared" si="21"/>
        <v>Monday</v>
      </c>
      <c r="D491" s="9" t="str">
        <f t="shared" si="22"/>
        <v>July</v>
      </c>
      <c r="E491" s="9" t="s">
        <v>3255</v>
      </c>
      <c r="F491" s="9" t="s">
        <v>6170</v>
      </c>
      <c r="G491" s="9">
        <v>6</v>
      </c>
      <c r="H491" s="9" t="str">
        <f>_xlfn.XLOOKUP(E491,customers!$A$2:$A$1001,customers!$B$2:$B$1001,,0)</f>
        <v>Sean Lorenzetti</v>
      </c>
      <c r="I491" s="9" t="str">
        <f>IF(_xlfn.XLOOKUP(E491,customers!$A$2:$A$1001,customers!$C$2:$C$1001,,0)=0,"Not Available",(_xlfn.XLOOKUP(E491,customers!$A$2:$A$1001,customers!$C$2:$C$1001,,0)))</f>
        <v>slorenzettidl@is.gd</v>
      </c>
      <c r="J491" s="9" t="str">
        <f>_xlfn.XLOOKUP(E491,customers!$A$1:$A$1001,customers!$G$1:$G$1001,,0)</f>
        <v>United States</v>
      </c>
      <c r="K491" s="9" t="str">
        <f>_xlfn.XLOOKUP($E491,customers!$A$2:$A$1001,customers!$F$2:$F$1001,,0)</f>
        <v>El Paso</v>
      </c>
      <c r="L491" s="9" t="s">
        <v>6201</v>
      </c>
      <c r="M491" s="9" t="s">
        <v>6200</v>
      </c>
      <c r="N491" s="10">
        <f>INDEX(products!$A$1:$G$49,MATCH('orders '!$F491,products!$A$1:$A$49,0),MATCH('orders '!N$1,products!$A$1:$G$1,0))</f>
        <v>1</v>
      </c>
      <c r="O491" s="26">
        <f>INDEX(products!$A$1:$G$49,MATCH('orders '!$F491,products!$A$1:$A$49,0),MATCH('orders '!O$1,products!$A$1:$G$1,0))</f>
        <v>15.85</v>
      </c>
      <c r="P491" s="26">
        <f t="shared" si="23"/>
        <v>95.1</v>
      </c>
      <c r="Q491" s="11">
        <f>_xlfn.XLOOKUP($F491,products!$A$2:$A$49,products!$G$2:$G$49,,0)</f>
        <v>2.0605000000000002</v>
      </c>
      <c r="R491" s="6" t="str">
        <f>IF(_xlfn.XLOOKUP(E491,customers!A491:A1490,customers!I491:I1490,0)=0,"Not Available",(_xlfn.XLOOKUP(E491,customers!A491:A1490,customers!I491:I1490,0)))</f>
        <v>No</v>
      </c>
    </row>
    <row r="492" spans="1:18" x14ac:dyDescent="0.25">
      <c r="A492" s="6" t="s">
        <v>3260</v>
      </c>
      <c r="B492" s="23">
        <v>43764</v>
      </c>
      <c r="C492" s="6" t="str">
        <f t="shared" si="21"/>
        <v>Saturday</v>
      </c>
      <c r="D492" s="6" t="str">
        <f t="shared" si="22"/>
        <v>October</v>
      </c>
      <c r="E492" s="6" t="s">
        <v>3261</v>
      </c>
      <c r="F492" s="6" t="s">
        <v>6169</v>
      </c>
      <c r="G492" s="6">
        <v>2</v>
      </c>
      <c r="H492" s="6" t="str">
        <f>_xlfn.XLOOKUP(E492,customers!$A$2:$A$1001,customers!$B$2:$B$1001,,0)</f>
        <v>Bob Giannazzi</v>
      </c>
      <c r="I492" s="6" t="str">
        <f>IF(_xlfn.XLOOKUP(E492,customers!$A$2:$A$1001,customers!$C$2:$C$1001,,0)=0,"Not Available",(_xlfn.XLOOKUP(E492,customers!$A$2:$A$1001,customers!$C$2:$C$1001,,0)))</f>
        <v>bgiannazzidm@apple.com</v>
      </c>
      <c r="J492" s="6" t="str">
        <f>_xlfn.XLOOKUP(E492,customers!$A$1:$A$1001,customers!$G$1:$G$1001,,0)</f>
        <v>United States</v>
      </c>
      <c r="K492" s="6" t="str">
        <f>_xlfn.XLOOKUP($E492,customers!$A$2:$A$1001,customers!$F$2:$F$1001,,0)</f>
        <v>Fort Lauderdale</v>
      </c>
      <c r="L492" s="6" t="s">
        <v>6201</v>
      </c>
      <c r="M492" s="6" t="s">
        <v>6202</v>
      </c>
      <c r="N492" s="7">
        <f>INDEX(products!$A$1:$G$49,MATCH('orders '!$F492,products!$A$1:$A$49,0),MATCH('orders '!N$1,products!$A$1:$G$1,0))</f>
        <v>0.5</v>
      </c>
      <c r="O492" s="24">
        <f>INDEX(products!$A$1:$G$49,MATCH('orders '!$F492,products!$A$1:$A$49,0),MATCH('orders '!O$1,products!$A$1:$G$1,0))</f>
        <v>7.77</v>
      </c>
      <c r="P492" s="24">
        <f t="shared" si="23"/>
        <v>15.54</v>
      </c>
      <c r="Q492" s="8">
        <f>_xlfn.XLOOKUP($F492,products!$A$2:$A$49,products!$G$2:$G$49,,0)</f>
        <v>1.0101</v>
      </c>
      <c r="R492" s="6" t="str">
        <f>IF(_xlfn.XLOOKUP(E492,customers!A492:A1491,customers!I492:I1491,0)=0,"Not Available",(_xlfn.XLOOKUP(E492,customers!A492:A1491,customers!I492:I1491,0)))</f>
        <v>No</v>
      </c>
    </row>
    <row r="493" spans="1:18" x14ac:dyDescent="0.25">
      <c r="A493" s="9" t="s">
        <v>3266</v>
      </c>
      <c r="B493" s="25">
        <v>44101</v>
      </c>
      <c r="C493" s="9" t="str">
        <f t="shared" si="21"/>
        <v>Sunday</v>
      </c>
      <c r="D493" s="9" t="str">
        <f t="shared" si="22"/>
        <v>September</v>
      </c>
      <c r="E493" s="9" t="s">
        <v>3267</v>
      </c>
      <c r="F493" s="9" t="s">
        <v>6150</v>
      </c>
      <c r="G493" s="9">
        <v>6</v>
      </c>
      <c r="H493" s="9" t="str">
        <f>_xlfn.XLOOKUP(E493,customers!$A$2:$A$1001,customers!$B$2:$B$1001,,0)</f>
        <v>Kendra Backshell</v>
      </c>
      <c r="I493" s="9" t="str">
        <f>IF(_xlfn.XLOOKUP(E493,customers!$A$2:$A$1001,customers!$C$2:$C$1001,,0)=0,"Not Available",(_xlfn.XLOOKUP(E493,customers!$A$2:$A$1001,customers!$C$2:$C$1001,,0)))</f>
        <v>Not Available</v>
      </c>
      <c r="J493" s="9" t="str">
        <f>_xlfn.XLOOKUP(E493,customers!$A$1:$A$1001,customers!$G$1:$G$1001,,0)</f>
        <v>United States</v>
      </c>
      <c r="K493" s="9" t="str">
        <f>_xlfn.XLOOKUP($E493,customers!$A$2:$A$1001,customers!$F$2:$F$1001,,0)</f>
        <v>Indianapolis</v>
      </c>
      <c r="L493" s="9" t="s">
        <v>6201</v>
      </c>
      <c r="M493" s="9" t="s">
        <v>6202</v>
      </c>
      <c r="N493" s="10">
        <f>INDEX(products!$A$1:$G$49,MATCH('orders '!$F493,products!$A$1:$A$49,0),MATCH('orders '!N$1,products!$A$1:$G$1,0))</f>
        <v>0.2</v>
      </c>
      <c r="O493" s="26">
        <f>INDEX(products!$A$1:$G$49,MATCH('orders '!$F493,products!$A$1:$A$49,0),MATCH('orders '!O$1,products!$A$1:$G$1,0))</f>
        <v>3.8849999999999998</v>
      </c>
      <c r="P493" s="26">
        <f t="shared" si="23"/>
        <v>23.31</v>
      </c>
      <c r="Q493" s="11">
        <f>_xlfn.XLOOKUP($F493,products!$A$2:$A$49,products!$G$2:$G$49,,0)</f>
        <v>0.50505</v>
      </c>
      <c r="R493" s="6" t="str">
        <f>IF(_xlfn.XLOOKUP(E493,customers!A493:A1492,customers!I493:I1492,0)=0,"Not Available",(_xlfn.XLOOKUP(E493,customers!A493:A1492,customers!I493:I1492,0)))</f>
        <v>No</v>
      </c>
    </row>
    <row r="494" spans="1:18" x14ac:dyDescent="0.25">
      <c r="A494" s="6" t="s">
        <v>3271</v>
      </c>
      <c r="B494" s="23">
        <v>44620</v>
      </c>
      <c r="C494" s="6" t="str">
        <f t="shared" si="21"/>
        <v>Monday</v>
      </c>
      <c r="D494" s="6" t="str">
        <f t="shared" si="22"/>
        <v>February</v>
      </c>
      <c r="E494" s="6" t="s">
        <v>3272</v>
      </c>
      <c r="F494" s="6" t="s">
        <v>6156</v>
      </c>
      <c r="G494" s="6">
        <v>1</v>
      </c>
      <c r="H494" s="6" t="str">
        <f>_xlfn.XLOOKUP(E494,customers!$A$2:$A$1001,customers!$B$2:$B$1001,,0)</f>
        <v>Uriah Lethbrig</v>
      </c>
      <c r="I494" s="6" t="str">
        <f>IF(_xlfn.XLOOKUP(E494,customers!$A$2:$A$1001,customers!$C$2:$C$1001,,0)=0,"Not Available",(_xlfn.XLOOKUP(E494,customers!$A$2:$A$1001,customers!$C$2:$C$1001,,0)))</f>
        <v>ulethbrigdo@hc360.com</v>
      </c>
      <c r="J494" s="6" t="str">
        <f>_xlfn.XLOOKUP(E494,customers!$A$1:$A$1001,customers!$G$1:$G$1001,,0)</f>
        <v>United States</v>
      </c>
      <c r="K494" s="6" t="str">
        <f>_xlfn.XLOOKUP($E494,customers!$A$2:$A$1001,customers!$F$2:$F$1001,,0)</f>
        <v>Milwaukee</v>
      </c>
      <c r="L494" s="6" t="s">
        <v>6198</v>
      </c>
      <c r="M494" s="6" t="s">
        <v>6197</v>
      </c>
      <c r="N494" s="7">
        <f>INDEX(products!$A$1:$G$49,MATCH('orders '!$F494,products!$A$1:$A$49,0),MATCH('orders '!N$1,products!$A$1:$G$1,0))</f>
        <v>0.2</v>
      </c>
      <c r="O494" s="24">
        <f>INDEX(products!$A$1:$G$49,MATCH('orders '!$F494,products!$A$1:$A$49,0),MATCH('orders '!O$1,products!$A$1:$G$1,0))</f>
        <v>4.125</v>
      </c>
      <c r="P494" s="24">
        <f t="shared" si="23"/>
        <v>4.125</v>
      </c>
      <c r="Q494" s="8">
        <f>_xlfn.XLOOKUP($F494,products!$A$2:$A$49,products!$G$2:$G$49,,0)</f>
        <v>0.45374999999999999</v>
      </c>
      <c r="R494" s="6" t="str">
        <f>IF(_xlfn.XLOOKUP(E494,customers!A494:A1493,customers!I494:I1493,0)=0,"Not Available",(_xlfn.XLOOKUP(E494,customers!A494:A1493,customers!I494:I1493,0)))</f>
        <v>Yes</v>
      </c>
    </row>
    <row r="495" spans="1:18" x14ac:dyDescent="0.25">
      <c r="A495" s="9" t="s">
        <v>3277</v>
      </c>
      <c r="B495" s="25">
        <v>44090</v>
      </c>
      <c r="C495" s="9" t="str">
        <f t="shared" si="21"/>
        <v>Wednesday</v>
      </c>
      <c r="D495" s="9" t="str">
        <f t="shared" si="22"/>
        <v>September</v>
      </c>
      <c r="E495" s="9" t="s">
        <v>3278</v>
      </c>
      <c r="F495" s="9" t="s">
        <v>6146</v>
      </c>
      <c r="G495" s="9">
        <v>6</v>
      </c>
      <c r="H495" s="9" t="str">
        <f>_xlfn.XLOOKUP(E495,customers!$A$2:$A$1001,customers!$B$2:$B$1001,,0)</f>
        <v>Sky Farnish</v>
      </c>
      <c r="I495" s="9" t="str">
        <f>IF(_xlfn.XLOOKUP(E495,customers!$A$2:$A$1001,customers!$C$2:$C$1001,,0)=0,"Not Available",(_xlfn.XLOOKUP(E495,customers!$A$2:$A$1001,customers!$C$2:$C$1001,,0)))</f>
        <v>sfarnishdp@dmoz.org</v>
      </c>
      <c r="J495" s="9" t="str">
        <f>_xlfn.XLOOKUP(E495,customers!$A$1:$A$1001,customers!$G$1:$G$1001,,0)</f>
        <v>United Kingdom</v>
      </c>
      <c r="K495" s="9" t="str">
        <f>_xlfn.XLOOKUP($E495,customers!$A$2:$A$1001,customers!$F$2:$F$1001,,0)</f>
        <v>Eaton</v>
      </c>
      <c r="L495" s="9" t="s">
        <v>6196</v>
      </c>
      <c r="M495" s="9" t="s">
        <v>6197</v>
      </c>
      <c r="N495" s="10">
        <f>INDEX(products!$A$1:$G$49,MATCH('orders '!$F495,products!$A$1:$A$49,0),MATCH('orders '!N$1,products!$A$1:$G$1,0))</f>
        <v>0.5</v>
      </c>
      <c r="O495" s="26">
        <f>INDEX(products!$A$1:$G$49,MATCH('orders '!$F495,products!$A$1:$A$49,0),MATCH('orders '!O$1,products!$A$1:$G$1,0))</f>
        <v>5.97</v>
      </c>
      <c r="P495" s="26">
        <f t="shared" si="23"/>
        <v>35.82</v>
      </c>
      <c r="Q495" s="11">
        <f>_xlfn.XLOOKUP($F495,products!$A$2:$A$49,products!$G$2:$G$49,,0)</f>
        <v>0.35819999999999996</v>
      </c>
      <c r="R495" s="6" t="str">
        <f>IF(_xlfn.XLOOKUP(E495,customers!A495:A1494,customers!I495:I1494,0)=0,"Not Available",(_xlfn.XLOOKUP(E495,customers!A495:A1494,customers!I495:I1494,0)))</f>
        <v>No</v>
      </c>
    </row>
    <row r="496" spans="1:18" x14ac:dyDescent="0.25">
      <c r="A496" s="6" t="s">
        <v>3283</v>
      </c>
      <c r="B496" s="23">
        <v>44132</v>
      </c>
      <c r="C496" s="6" t="str">
        <f t="shared" si="21"/>
        <v>Wednesday</v>
      </c>
      <c r="D496" s="6" t="str">
        <f t="shared" si="22"/>
        <v>October</v>
      </c>
      <c r="E496" s="6" t="s">
        <v>3284</v>
      </c>
      <c r="F496" s="6" t="s">
        <v>6170</v>
      </c>
      <c r="G496" s="6">
        <v>2</v>
      </c>
      <c r="H496" s="6" t="str">
        <f>_xlfn.XLOOKUP(E496,customers!$A$2:$A$1001,customers!$B$2:$B$1001,,0)</f>
        <v>Felicia Jecock</v>
      </c>
      <c r="I496" s="6" t="str">
        <f>IF(_xlfn.XLOOKUP(E496,customers!$A$2:$A$1001,customers!$C$2:$C$1001,,0)=0,"Not Available",(_xlfn.XLOOKUP(E496,customers!$A$2:$A$1001,customers!$C$2:$C$1001,,0)))</f>
        <v>fjecockdq@unicef.org</v>
      </c>
      <c r="J496" s="6" t="str">
        <f>_xlfn.XLOOKUP(E496,customers!$A$1:$A$1001,customers!$G$1:$G$1001,,0)</f>
        <v>United States</v>
      </c>
      <c r="K496" s="6" t="str">
        <f>_xlfn.XLOOKUP($E496,customers!$A$2:$A$1001,customers!$F$2:$F$1001,,0)</f>
        <v>Baton Rouge</v>
      </c>
      <c r="L496" s="6" t="s">
        <v>6201</v>
      </c>
      <c r="M496" s="6" t="s">
        <v>6200</v>
      </c>
      <c r="N496" s="7">
        <f>INDEX(products!$A$1:$G$49,MATCH('orders '!$F496,products!$A$1:$A$49,0),MATCH('orders '!N$1,products!$A$1:$G$1,0))</f>
        <v>1</v>
      </c>
      <c r="O496" s="24">
        <f>INDEX(products!$A$1:$G$49,MATCH('orders '!$F496,products!$A$1:$A$49,0),MATCH('orders '!O$1,products!$A$1:$G$1,0))</f>
        <v>15.85</v>
      </c>
      <c r="P496" s="24">
        <f t="shared" si="23"/>
        <v>31.7</v>
      </c>
      <c r="Q496" s="8">
        <f>_xlfn.XLOOKUP($F496,products!$A$2:$A$49,products!$G$2:$G$49,,0)</f>
        <v>2.0605000000000002</v>
      </c>
      <c r="R496" s="6" t="str">
        <f>IF(_xlfn.XLOOKUP(E496,customers!A496:A1495,customers!I496:I1495,0)=0,"Not Available",(_xlfn.XLOOKUP(E496,customers!A496:A1495,customers!I496:I1495,0)))</f>
        <v>No</v>
      </c>
    </row>
    <row r="497" spans="1:18" x14ac:dyDescent="0.25">
      <c r="A497" s="9" t="s">
        <v>3289</v>
      </c>
      <c r="B497" s="25">
        <v>43710</v>
      </c>
      <c r="C497" s="9" t="str">
        <f t="shared" si="21"/>
        <v>Monday</v>
      </c>
      <c r="D497" s="9" t="str">
        <f t="shared" si="22"/>
        <v>September</v>
      </c>
      <c r="E497" s="9" t="s">
        <v>3290</v>
      </c>
      <c r="F497" s="9" t="s">
        <v>6170</v>
      </c>
      <c r="G497" s="9">
        <v>5</v>
      </c>
      <c r="H497" s="9" t="str">
        <f>_xlfn.XLOOKUP(E497,customers!$A$2:$A$1001,customers!$B$2:$B$1001,,0)</f>
        <v>Currey MacAllister</v>
      </c>
      <c r="I497" s="9" t="str">
        <f>IF(_xlfn.XLOOKUP(E497,customers!$A$2:$A$1001,customers!$C$2:$C$1001,,0)=0,"Not Available",(_xlfn.XLOOKUP(E497,customers!$A$2:$A$1001,customers!$C$2:$C$1001,,0)))</f>
        <v>Not Available</v>
      </c>
      <c r="J497" s="9" t="str">
        <f>_xlfn.XLOOKUP(E497,customers!$A$1:$A$1001,customers!$G$1:$G$1001,,0)</f>
        <v>United States</v>
      </c>
      <c r="K497" s="9" t="str">
        <f>_xlfn.XLOOKUP($E497,customers!$A$2:$A$1001,customers!$F$2:$F$1001,,0)</f>
        <v>Danbury</v>
      </c>
      <c r="L497" s="9" t="s">
        <v>6201</v>
      </c>
      <c r="M497" s="9" t="s">
        <v>6200</v>
      </c>
      <c r="N497" s="10">
        <f>INDEX(products!$A$1:$G$49,MATCH('orders '!$F497,products!$A$1:$A$49,0),MATCH('orders '!N$1,products!$A$1:$G$1,0))</f>
        <v>1</v>
      </c>
      <c r="O497" s="26">
        <f>INDEX(products!$A$1:$G$49,MATCH('orders '!$F497,products!$A$1:$A$49,0),MATCH('orders '!O$1,products!$A$1:$G$1,0))</f>
        <v>15.85</v>
      </c>
      <c r="P497" s="26">
        <f t="shared" si="23"/>
        <v>79.25</v>
      </c>
      <c r="Q497" s="11">
        <f>_xlfn.XLOOKUP($F497,products!$A$2:$A$49,products!$G$2:$G$49,,0)</f>
        <v>2.0605000000000002</v>
      </c>
      <c r="R497" s="6" t="str">
        <f>IF(_xlfn.XLOOKUP(E497,customers!A497:A1496,customers!I497:I1496,0)=0,"Not Available",(_xlfn.XLOOKUP(E497,customers!A497:A1496,customers!I497:I1496,0)))</f>
        <v>Yes</v>
      </c>
    </row>
    <row r="498" spans="1:18" x14ac:dyDescent="0.25">
      <c r="A498" s="6" t="s">
        <v>3294</v>
      </c>
      <c r="B498" s="23">
        <v>44438</v>
      </c>
      <c r="C498" s="6" t="str">
        <f t="shared" si="21"/>
        <v>Monday</v>
      </c>
      <c r="D498" s="6" t="str">
        <f t="shared" si="22"/>
        <v>August</v>
      </c>
      <c r="E498" s="6" t="s">
        <v>3295</v>
      </c>
      <c r="F498" s="6" t="s">
        <v>6153</v>
      </c>
      <c r="G498" s="6">
        <v>3</v>
      </c>
      <c r="H498" s="6" t="str">
        <f>_xlfn.XLOOKUP(E498,customers!$A$2:$A$1001,customers!$B$2:$B$1001,,0)</f>
        <v>Hamlen Pallister</v>
      </c>
      <c r="I498" s="6" t="str">
        <f>IF(_xlfn.XLOOKUP(E498,customers!$A$2:$A$1001,customers!$C$2:$C$1001,,0)=0,"Not Available",(_xlfn.XLOOKUP(E498,customers!$A$2:$A$1001,customers!$C$2:$C$1001,,0)))</f>
        <v>hpallisterds@ning.com</v>
      </c>
      <c r="J498" s="6" t="str">
        <f>_xlfn.XLOOKUP(E498,customers!$A$1:$A$1001,customers!$G$1:$G$1001,,0)</f>
        <v>United States</v>
      </c>
      <c r="K498" s="6" t="str">
        <f>_xlfn.XLOOKUP($E498,customers!$A$2:$A$1001,customers!$F$2:$F$1001,,0)</f>
        <v>Pensacola</v>
      </c>
      <c r="L498" s="6" t="s">
        <v>6198</v>
      </c>
      <c r="M498" s="6" t="s">
        <v>6202</v>
      </c>
      <c r="N498" s="7">
        <f>INDEX(products!$A$1:$G$49,MATCH('orders '!$F498,products!$A$1:$A$49,0),MATCH('orders '!N$1,products!$A$1:$G$1,0))</f>
        <v>0.2</v>
      </c>
      <c r="O498" s="24">
        <f>INDEX(products!$A$1:$G$49,MATCH('orders '!$F498,products!$A$1:$A$49,0),MATCH('orders '!O$1,products!$A$1:$G$1,0))</f>
        <v>3.645</v>
      </c>
      <c r="P498" s="24">
        <f t="shared" si="23"/>
        <v>10.935</v>
      </c>
      <c r="Q498" s="8">
        <f>_xlfn.XLOOKUP($F498,products!$A$2:$A$49,products!$G$2:$G$49,,0)</f>
        <v>0.40095000000000003</v>
      </c>
      <c r="R498" s="6" t="str">
        <f>IF(_xlfn.XLOOKUP(E498,customers!A498:A1497,customers!I498:I1497,0)=0,"Not Available",(_xlfn.XLOOKUP(E498,customers!A498:A1497,customers!I498:I1497,0)))</f>
        <v>No</v>
      </c>
    </row>
    <row r="499" spans="1:18" x14ac:dyDescent="0.25">
      <c r="A499" s="9" t="s">
        <v>3300</v>
      </c>
      <c r="B499" s="25">
        <v>44351</v>
      </c>
      <c r="C499" s="9" t="str">
        <f t="shared" si="21"/>
        <v>Friday</v>
      </c>
      <c r="D499" s="9" t="str">
        <f t="shared" si="22"/>
        <v>June</v>
      </c>
      <c r="E499" s="9" t="s">
        <v>3301</v>
      </c>
      <c r="F499" s="9" t="s">
        <v>6147</v>
      </c>
      <c r="G499" s="9">
        <v>4</v>
      </c>
      <c r="H499" s="9" t="str">
        <f>_xlfn.XLOOKUP(E499,customers!$A$2:$A$1001,customers!$B$2:$B$1001,,0)</f>
        <v>Chantal Mersh</v>
      </c>
      <c r="I499" s="9" t="str">
        <f>IF(_xlfn.XLOOKUP(E499,customers!$A$2:$A$1001,customers!$C$2:$C$1001,,0)=0,"Not Available",(_xlfn.XLOOKUP(E499,customers!$A$2:$A$1001,customers!$C$2:$C$1001,,0)))</f>
        <v>cmershdt@drupal.org</v>
      </c>
      <c r="J499" s="9" t="str">
        <f>_xlfn.XLOOKUP(E499,customers!$A$1:$A$1001,customers!$G$1:$G$1001,,0)</f>
        <v>Ireland</v>
      </c>
      <c r="K499" s="9" t="str">
        <f>_xlfn.XLOOKUP($E499,customers!$A$2:$A$1001,customers!$F$2:$F$1001,,0)</f>
        <v>Milltown</v>
      </c>
      <c r="L499" s="9" t="s">
        <v>6199</v>
      </c>
      <c r="M499" s="9" t="s">
        <v>6202</v>
      </c>
      <c r="N499" s="10">
        <f>INDEX(products!$A$1:$G$49,MATCH('orders '!$F499,products!$A$1:$A$49,0),MATCH('orders '!N$1,products!$A$1:$G$1,0))</f>
        <v>1</v>
      </c>
      <c r="O499" s="26">
        <f>INDEX(products!$A$1:$G$49,MATCH('orders '!$F499,products!$A$1:$A$49,0),MATCH('orders '!O$1,products!$A$1:$G$1,0))</f>
        <v>9.9499999999999993</v>
      </c>
      <c r="P499" s="26">
        <f t="shared" si="23"/>
        <v>39.799999999999997</v>
      </c>
      <c r="Q499" s="11">
        <f>_xlfn.XLOOKUP($F499,products!$A$2:$A$49,products!$G$2:$G$49,,0)</f>
        <v>0.89549999999999985</v>
      </c>
      <c r="R499" s="6" t="str">
        <f>IF(_xlfn.XLOOKUP(E499,customers!A499:A1498,customers!I499:I1498,0)=0,"Not Available",(_xlfn.XLOOKUP(E499,customers!A499:A1498,customers!I499:I1498,0)))</f>
        <v>No</v>
      </c>
    </row>
    <row r="500" spans="1:18" x14ac:dyDescent="0.25">
      <c r="A500" s="6" t="s">
        <v>3307</v>
      </c>
      <c r="B500" s="23">
        <v>44159</v>
      </c>
      <c r="C500" s="6" t="str">
        <f t="shared" si="21"/>
        <v>Tuesday</v>
      </c>
      <c r="D500" s="6" t="str">
        <f t="shared" si="22"/>
        <v>November</v>
      </c>
      <c r="E500" s="6" t="s">
        <v>3368</v>
      </c>
      <c r="F500" s="6" t="s">
        <v>6138</v>
      </c>
      <c r="G500" s="6">
        <v>5</v>
      </c>
      <c r="H500" s="6" t="str">
        <f>_xlfn.XLOOKUP(E500,customers!$A$2:$A$1001,customers!$B$2:$B$1001,,0)</f>
        <v>Marja Urion</v>
      </c>
      <c r="I500" s="6" t="str">
        <f>IF(_xlfn.XLOOKUP(E500,customers!$A$2:$A$1001,customers!$C$2:$C$1001,,0)=0,"Not Available",(_xlfn.XLOOKUP(E500,customers!$A$2:$A$1001,customers!$C$2:$C$1001,,0)))</f>
        <v>murione5@alexa.com</v>
      </c>
      <c r="J500" s="6" t="str">
        <f>_xlfn.XLOOKUP(E500,customers!$A$1:$A$1001,customers!$G$1:$G$1001,,0)</f>
        <v>Ireland</v>
      </c>
      <c r="K500" s="6" t="str">
        <f>_xlfn.XLOOKUP($E500,customers!$A$2:$A$1001,customers!$F$2:$F$1001,,0)</f>
        <v>Virginia</v>
      </c>
      <c r="L500" s="6" t="s">
        <v>6196</v>
      </c>
      <c r="M500" s="6" t="s">
        <v>6197</v>
      </c>
      <c r="N500" s="7">
        <f>INDEX(products!$A$1:$G$49,MATCH('orders '!$F500,products!$A$1:$A$49,0),MATCH('orders '!N$1,products!$A$1:$G$1,0))</f>
        <v>1</v>
      </c>
      <c r="O500" s="24">
        <f>INDEX(products!$A$1:$G$49,MATCH('orders '!$F500,products!$A$1:$A$49,0),MATCH('orders '!O$1,products!$A$1:$G$1,0))</f>
        <v>9.9499999999999993</v>
      </c>
      <c r="P500" s="24">
        <f t="shared" si="23"/>
        <v>49.75</v>
      </c>
      <c r="Q500" s="8">
        <f>_xlfn.XLOOKUP($F500,products!$A$2:$A$49,products!$G$2:$G$49,,0)</f>
        <v>0.59699999999999998</v>
      </c>
      <c r="R500" s="6" t="str">
        <f>IF(_xlfn.XLOOKUP(E500,customers!A500:A1499,customers!I500:I1499,0)=0,"Not Available",(_xlfn.XLOOKUP(E500,customers!A500:A1499,customers!I500:I1499,0)))</f>
        <v>Yes</v>
      </c>
    </row>
    <row r="501" spans="1:18" x14ac:dyDescent="0.25">
      <c r="A501" s="9" t="s">
        <v>3313</v>
      </c>
      <c r="B501" s="25">
        <v>44003</v>
      </c>
      <c r="C501" s="9" t="str">
        <f t="shared" si="21"/>
        <v>Sunday</v>
      </c>
      <c r="D501" s="9" t="str">
        <f t="shared" si="22"/>
        <v>June</v>
      </c>
      <c r="E501" s="9" t="s">
        <v>3314</v>
      </c>
      <c r="F501" s="9" t="s">
        <v>6163</v>
      </c>
      <c r="G501" s="9">
        <v>3</v>
      </c>
      <c r="H501" s="9" t="str">
        <f>_xlfn.XLOOKUP(E501,customers!$A$2:$A$1001,customers!$B$2:$B$1001,,0)</f>
        <v>Malynda Purbrick</v>
      </c>
      <c r="I501" s="9" t="str">
        <f>IF(_xlfn.XLOOKUP(E501,customers!$A$2:$A$1001,customers!$C$2:$C$1001,,0)=0,"Not Available",(_xlfn.XLOOKUP(E501,customers!$A$2:$A$1001,customers!$C$2:$C$1001,,0)))</f>
        <v>Not Available</v>
      </c>
      <c r="J501" s="9" t="str">
        <f>_xlfn.XLOOKUP(E501,customers!$A$1:$A$1001,customers!$G$1:$G$1001,,0)</f>
        <v>Ireland</v>
      </c>
      <c r="K501" s="9" t="str">
        <f>_xlfn.XLOOKUP($E501,customers!$A$2:$A$1001,customers!$F$2:$F$1001,,0)</f>
        <v>Balally</v>
      </c>
      <c r="L501" s="9" t="s">
        <v>6196</v>
      </c>
      <c r="M501" s="9" t="s">
        <v>6202</v>
      </c>
      <c r="N501" s="10">
        <f>INDEX(products!$A$1:$G$49,MATCH('orders '!$F501,products!$A$1:$A$49,0),MATCH('orders '!N$1,products!$A$1:$G$1,0))</f>
        <v>0.2</v>
      </c>
      <c r="O501" s="26">
        <f>INDEX(products!$A$1:$G$49,MATCH('orders '!$F501,products!$A$1:$A$49,0),MATCH('orders '!O$1,products!$A$1:$G$1,0))</f>
        <v>2.6849999999999996</v>
      </c>
      <c r="P501" s="26">
        <f t="shared" si="23"/>
        <v>8.0549999999999997</v>
      </c>
      <c r="Q501" s="11">
        <f>_xlfn.XLOOKUP($F501,products!$A$2:$A$49,products!$G$2:$G$49,,0)</f>
        <v>0.16109999999999997</v>
      </c>
      <c r="R501" s="6" t="str">
        <f>IF(_xlfn.XLOOKUP(E501,customers!A501:A1500,customers!I501:I1500,0)=0,"Not Available",(_xlfn.XLOOKUP(E501,customers!A501:A1500,customers!I501:I1500,0)))</f>
        <v>Yes</v>
      </c>
    </row>
    <row r="502" spans="1:18" x14ac:dyDescent="0.25">
      <c r="A502" s="6" t="s">
        <v>3318</v>
      </c>
      <c r="B502" s="23">
        <v>44025</v>
      </c>
      <c r="C502" s="6" t="str">
        <f t="shared" si="21"/>
        <v>Monday</v>
      </c>
      <c r="D502" s="6" t="str">
        <f t="shared" si="22"/>
        <v>July</v>
      </c>
      <c r="E502" s="6" t="s">
        <v>3319</v>
      </c>
      <c r="F502" s="6" t="s">
        <v>6179</v>
      </c>
      <c r="G502" s="6">
        <v>4</v>
      </c>
      <c r="H502" s="6" t="str">
        <f>_xlfn.XLOOKUP(E502,customers!$A$2:$A$1001,customers!$B$2:$B$1001,,0)</f>
        <v>Alf Housaman</v>
      </c>
      <c r="I502" s="6" t="str">
        <f>IF(_xlfn.XLOOKUP(E502,customers!$A$2:$A$1001,customers!$C$2:$C$1001,,0)=0,"Not Available",(_xlfn.XLOOKUP(E502,customers!$A$2:$A$1001,customers!$C$2:$C$1001,,0)))</f>
        <v>Not Available</v>
      </c>
      <c r="J502" s="6" t="str">
        <f>_xlfn.XLOOKUP(E502,customers!$A$1:$A$1001,customers!$G$1:$G$1001,,0)</f>
        <v>United States</v>
      </c>
      <c r="K502" s="6" t="str">
        <f>_xlfn.XLOOKUP($E502,customers!$A$2:$A$1001,customers!$F$2:$F$1001,,0)</f>
        <v>Grand Rapids</v>
      </c>
      <c r="L502" s="6" t="s">
        <v>6196</v>
      </c>
      <c r="M502" s="6" t="s">
        <v>6200</v>
      </c>
      <c r="N502" s="7">
        <f>INDEX(products!$A$1:$G$49,MATCH('orders '!$F502,products!$A$1:$A$49,0),MATCH('orders '!N$1,products!$A$1:$G$1,0))</f>
        <v>1</v>
      </c>
      <c r="O502" s="24">
        <f>INDEX(products!$A$1:$G$49,MATCH('orders '!$F502,products!$A$1:$A$49,0),MATCH('orders '!O$1,products!$A$1:$G$1,0))</f>
        <v>11.95</v>
      </c>
      <c r="P502" s="24">
        <f t="shared" si="23"/>
        <v>47.8</v>
      </c>
      <c r="Q502" s="8">
        <f>_xlfn.XLOOKUP($F502,products!$A$2:$A$49,products!$G$2:$G$49,,0)</f>
        <v>0.71699999999999997</v>
      </c>
      <c r="R502" s="6" t="str">
        <f>IF(_xlfn.XLOOKUP(E502,customers!A502:A1501,customers!I502:I1501,0)=0,"Not Available",(_xlfn.XLOOKUP(E502,customers!A502:A1501,customers!I502:I1501,0)))</f>
        <v>No</v>
      </c>
    </row>
    <row r="503" spans="1:18" x14ac:dyDescent="0.25">
      <c r="A503" s="9" t="s">
        <v>3323</v>
      </c>
      <c r="B503" s="25">
        <v>43467</v>
      </c>
      <c r="C503" s="9" t="str">
        <f t="shared" si="21"/>
        <v>Wednesday</v>
      </c>
      <c r="D503" s="9" t="str">
        <f t="shared" si="22"/>
        <v>January</v>
      </c>
      <c r="E503" s="9" t="s">
        <v>3324</v>
      </c>
      <c r="F503" s="9" t="s">
        <v>6174</v>
      </c>
      <c r="G503" s="9">
        <v>4</v>
      </c>
      <c r="H503" s="9" t="str">
        <f>_xlfn.XLOOKUP(E503,customers!$A$2:$A$1001,customers!$B$2:$B$1001,,0)</f>
        <v>Gladi Ducker</v>
      </c>
      <c r="I503" s="9" t="str">
        <f>IF(_xlfn.XLOOKUP(E503,customers!$A$2:$A$1001,customers!$C$2:$C$1001,,0)=0,"Not Available",(_xlfn.XLOOKUP(E503,customers!$A$2:$A$1001,customers!$C$2:$C$1001,,0)))</f>
        <v>gduckerdx@patch.com</v>
      </c>
      <c r="J503" s="9" t="str">
        <f>_xlfn.XLOOKUP(E503,customers!$A$1:$A$1001,customers!$G$1:$G$1001,,0)</f>
        <v>United Kingdom</v>
      </c>
      <c r="K503" s="9" t="str">
        <f>_xlfn.XLOOKUP($E503,customers!$A$2:$A$1001,customers!$F$2:$F$1001,,0)</f>
        <v>Belfast</v>
      </c>
      <c r="L503" s="9" t="s">
        <v>6196</v>
      </c>
      <c r="M503" s="9" t="s">
        <v>6197</v>
      </c>
      <c r="N503" s="10">
        <f>INDEX(products!$A$1:$G$49,MATCH('orders '!$F503,products!$A$1:$A$49,0),MATCH('orders '!N$1,products!$A$1:$G$1,0))</f>
        <v>0.2</v>
      </c>
      <c r="O503" s="26">
        <f>INDEX(products!$A$1:$G$49,MATCH('orders '!$F503,products!$A$1:$A$49,0),MATCH('orders '!O$1,products!$A$1:$G$1,0))</f>
        <v>2.9849999999999999</v>
      </c>
      <c r="P503" s="26">
        <f t="shared" si="23"/>
        <v>11.94</v>
      </c>
      <c r="Q503" s="11">
        <f>_xlfn.XLOOKUP($F503,products!$A$2:$A$49,products!$G$2:$G$49,,0)</f>
        <v>0.17909999999999998</v>
      </c>
      <c r="R503" s="6" t="str">
        <f>IF(_xlfn.XLOOKUP(E503,customers!A503:A1502,customers!I503:I1502,0)=0,"Not Available",(_xlfn.XLOOKUP(E503,customers!A503:A1502,customers!I503:I1502,0)))</f>
        <v>No</v>
      </c>
    </row>
    <row r="504" spans="1:18" x14ac:dyDescent="0.25">
      <c r="A504" s="6" t="s">
        <v>3323</v>
      </c>
      <c r="B504" s="23">
        <v>43467</v>
      </c>
      <c r="C504" s="6" t="str">
        <f t="shared" si="21"/>
        <v>Wednesday</v>
      </c>
      <c r="D504" s="6" t="str">
        <f t="shared" si="22"/>
        <v>January</v>
      </c>
      <c r="E504" s="6" t="s">
        <v>3324</v>
      </c>
      <c r="F504" s="6" t="s">
        <v>6156</v>
      </c>
      <c r="G504" s="6">
        <v>4</v>
      </c>
      <c r="H504" s="6" t="str">
        <f>_xlfn.XLOOKUP(E504,customers!$A$2:$A$1001,customers!$B$2:$B$1001,,0)</f>
        <v>Gladi Ducker</v>
      </c>
      <c r="I504" s="6" t="str">
        <f>IF(_xlfn.XLOOKUP(E504,customers!$A$2:$A$1001,customers!$C$2:$C$1001,,0)=0,"Not Available",(_xlfn.XLOOKUP(E504,customers!$A$2:$A$1001,customers!$C$2:$C$1001,,0)))</f>
        <v>gduckerdx@patch.com</v>
      </c>
      <c r="J504" s="6" t="str">
        <f>_xlfn.XLOOKUP(E504,customers!$A$1:$A$1001,customers!$G$1:$G$1001,,0)</f>
        <v>United Kingdom</v>
      </c>
      <c r="K504" s="6" t="str">
        <f>_xlfn.XLOOKUP($E504,customers!$A$2:$A$1001,customers!$F$2:$F$1001,,0)</f>
        <v>Belfast</v>
      </c>
      <c r="L504" s="6" t="s">
        <v>6198</v>
      </c>
      <c r="M504" s="6" t="s">
        <v>6197</v>
      </c>
      <c r="N504" s="7">
        <f>INDEX(products!$A$1:$G$49,MATCH('orders '!$F504,products!$A$1:$A$49,0),MATCH('orders '!N$1,products!$A$1:$G$1,0))</f>
        <v>0.2</v>
      </c>
      <c r="O504" s="24">
        <f>INDEX(products!$A$1:$G$49,MATCH('orders '!$F504,products!$A$1:$A$49,0),MATCH('orders '!O$1,products!$A$1:$G$1,0))</f>
        <v>4.125</v>
      </c>
      <c r="P504" s="24">
        <f t="shared" si="23"/>
        <v>16.5</v>
      </c>
      <c r="Q504" s="8">
        <f>_xlfn.XLOOKUP($F504,products!$A$2:$A$49,products!$G$2:$G$49,,0)</f>
        <v>0.45374999999999999</v>
      </c>
      <c r="R504" s="6" t="str">
        <f>IF(_xlfn.XLOOKUP(E504,customers!A504:A1503,customers!I504:I1503,0)=0,"Not Available",(_xlfn.XLOOKUP(E504,customers!A504:A1503,customers!I504:I1503,0)))</f>
        <v>Not Available</v>
      </c>
    </row>
    <row r="505" spans="1:18" x14ac:dyDescent="0.25">
      <c r="A505" s="9" t="s">
        <v>3323</v>
      </c>
      <c r="B505" s="25">
        <v>43467</v>
      </c>
      <c r="C505" s="9" t="str">
        <f t="shared" si="21"/>
        <v>Wednesday</v>
      </c>
      <c r="D505" s="9" t="str">
        <f t="shared" si="22"/>
        <v>January</v>
      </c>
      <c r="E505" s="9" t="s">
        <v>3324</v>
      </c>
      <c r="F505" s="9" t="s">
        <v>6143</v>
      </c>
      <c r="G505" s="9">
        <v>4</v>
      </c>
      <c r="H505" s="9" t="str">
        <f>_xlfn.XLOOKUP(E505,customers!$A$2:$A$1001,customers!$B$2:$B$1001,,0)</f>
        <v>Gladi Ducker</v>
      </c>
      <c r="I505" s="9" t="str">
        <f>IF(_xlfn.XLOOKUP(E505,customers!$A$2:$A$1001,customers!$C$2:$C$1001,,0)=0,"Not Available",(_xlfn.XLOOKUP(E505,customers!$A$2:$A$1001,customers!$C$2:$C$1001,,0)))</f>
        <v>gduckerdx@patch.com</v>
      </c>
      <c r="J505" s="9" t="str">
        <f>_xlfn.XLOOKUP(E505,customers!$A$1:$A$1001,customers!$G$1:$G$1001,,0)</f>
        <v>United Kingdom</v>
      </c>
      <c r="K505" s="9" t="str">
        <f>_xlfn.XLOOKUP($E505,customers!$A$2:$A$1001,customers!$F$2:$F$1001,,0)</f>
        <v>Belfast</v>
      </c>
      <c r="L505" s="9" t="s">
        <v>6201</v>
      </c>
      <c r="M505" s="9" t="s">
        <v>6202</v>
      </c>
      <c r="N505" s="10">
        <f>INDEX(products!$A$1:$G$49,MATCH('orders '!$F505,products!$A$1:$A$49,0),MATCH('orders '!N$1,products!$A$1:$G$1,0))</f>
        <v>1</v>
      </c>
      <c r="O505" s="26">
        <f>INDEX(products!$A$1:$G$49,MATCH('orders '!$F505,products!$A$1:$A$49,0),MATCH('orders '!O$1,products!$A$1:$G$1,0))</f>
        <v>12.95</v>
      </c>
      <c r="P505" s="26">
        <f t="shared" si="23"/>
        <v>51.8</v>
      </c>
      <c r="Q505" s="11">
        <f>_xlfn.XLOOKUP($F505,products!$A$2:$A$49,products!$G$2:$G$49,,0)</f>
        <v>1.6835</v>
      </c>
      <c r="R505" s="6" t="str">
        <f>IF(_xlfn.XLOOKUP(E505,customers!A505:A1504,customers!I505:I1504,0)=0,"Not Available",(_xlfn.XLOOKUP(E505,customers!A505:A1504,customers!I505:I1504,0)))</f>
        <v>Not Available</v>
      </c>
    </row>
    <row r="506" spans="1:18" x14ac:dyDescent="0.25">
      <c r="A506" s="6" t="s">
        <v>3323</v>
      </c>
      <c r="B506" s="23">
        <v>43467</v>
      </c>
      <c r="C506" s="6" t="str">
        <f t="shared" si="21"/>
        <v>Wednesday</v>
      </c>
      <c r="D506" s="6" t="str">
        <f t="shared" si="22"/>
        <v>January</v>
      </c>
      <c r="E506" s="6" t="s">
        <v>3324</v>
      </c>
      <c r="F506" s="6" t="s">
        <v>6145</v>
      </c>
      <c r="G506" s="6">
        <v>3</v>
      </c>
      <c r="H506" s="6" t="str">
        <f>_xlfn.XLOOKUP(E506,customers!$A$2:$A$1001,customers!$B$2:$B$1001,,0)</f>
        <v>Gladi Ducker</v>
      </c>
      <c r="I506" s="6" t="str">
        <f>IF(_xlfn.XLOOKUP(E506,customers!$A$2:$A$1001,customers!$C$2:$C$1001,,0)=0,"Not Available",(_xlfn.XLOOKUP(E506,customers!$A$2:$A$1001,customers!$C$2:$C$1001,,0)))</f>
        <v>gduckerdx@patch.com</v>
      </c>
      <c r="J506" s="6" t="str">
        <f>_xlfn.XLOOKUP(E506,customers!$A$1:$A$1001,customers!$G$1:$G$1001,,0)</f>
        <v>United Kingdom</v>
      </c>
      <c r="K506" s="6" t="str">
        <f>_xlfn.XLOOKUP($E506,customers!$A$2:$A$1001,customers!$F$2:$F$1001,,0)</f>
        <v>Belfast</v>
      </c>
      <c r="L506" s="6" t="s">
        <v>6201</v>
      </c>
      <c r="M506" s="6" t="s">
        <v>6200</v>
      </c>
      <c r="N506" s="7">
        <f>INDEX(products!$A$1:$G$49,MATCH('orders '!$F506,products!$A$1:$A$49,0),MATCH('orders '!N$1,products!$A$1:$G$1,0))</f>
        <v>0.2</v>
      </c>
      <c r="O506" s="24">
        <f>INDEX(products!$A$1:$G$49,MATCH('orders '!$F506,products!$A$1:$A$49,0),MATCH('orders '!O$1,products!$A$1:$G$1,0))</f>
        <v>4.7549999999999999</v>
      </c>
      <c r="P506" s="24">
        <f t="shared" si="23"/>
        <v>14.265000000000001</v>
      </c>
      <c r="Q506" s="8">
        <f>_xlfn.XLOOKUP($F506,products!$A$2:$A$49,products!$G$2:$G$49,,0)</f>
        <v>0.61814999999999998</v>
      </c>
      <c r="R506" s="6" t="str">
        <f>IF(_xlfn.XLOOKUP(E506,customers!A506:A1505,customers!I506:I1505,0)=0,"Not Available",(_xlfn.XLOOKUP(E506,customers!A506:A1505,customers!I506:I1505,0)))</f>
        <v>Not Available</v>
      </c>
    </row>
    <row r="507" spans="1:18" x14ac:dyDescent="0.25">
      <c r="A507" s="9" t="s">
        <v>3343</v>
      </c>
      <c r="B507" s="25">
        <v>44609</v>
      </c>
      <c r="C507" s="9" t="str">
        <f t="shared" si="21"/>
        <v>Thursday</v>
      </c>
      <c r="D507" s="9" t="str">
        <f t="shared" si="22"/>
        <v>February</v>
      </c>
      <c r="E507" s="9" t="s">
        <v>3344</v>
      </c>
      <c r="F507" s="9" t="s">
        <v>6159</v>
      </c>
      <c r="G507" s="9">
        <v>6</v>
      </c>
      <c r="H507" s="9" t="str">
        <f>_xlfn.XLOOKUP(E507,customers!$A$2:$A$1001,customers!$B$2:$B$1001,,0)</f>
        <v>Wain Stearley</v>
      </c>
      <c r="I507" s="9" t="str">
        <f>IF(_xlfn.XLOOKUP(E507,customers!$A$2:$A$1001,customers!$C$2:$C$1001,,0)=0,"Not Available",(_xlfn.XLOOKUP(E507,customers!$A$2:$A$1001,customers!$C$2:$C$1001,,0)))</f>
        <v>wstearleye1@census.gov</v>
      </c>
      <c r="J507" s="9" t="str">
        <f>_xlfn.XLOOKUP(E507,customers!$A$1:$A$1001,customers!$G$1:$G$1001,,0)</f>
        <v>United States</v>
      </c>
      <c r="K507" s="9" t="str">
        <f>_xlfn.XLOOKUP($E507,customers!$A$2:$A$1001,customers!$F$2:$F$1001,,0)</f>
        <v>High Point</v>
      </c>
      <c r="L507" s="9" t="s">
        <v>6201</v>
      </c>
      <c r="M507" s="9" t="s">
        <v>6197</v>
      </c>
      <c r="N507" s="10">
        <f>INDEX(products!$A$1:$G$49,MATCH('orders '!$F507,products!$A$1:$A$49,0),MATCH('orders '!N$1,products!$A$1:$G$1,0))</f>
        <v>0.2</v>
      </c>
      <c r="O507" s="26">
        <f>INDEX(products!$A$1:$G$49,MATCH('orders '!$F507,products!$A$1:$A$49,0),MATCH('orders '!O$1,products!$A$1:$G$1,0))</f>
        <v>4.3650000000000002</v>
      </c>
      <c r="P507" s="26">
        <f t="shared" si="23"/>
        <v>26.19</v>
      </c>
      <c r="Q507" s="11">
        <f>_xlfn.XLOOKUP($F507,products!$A$2:$A$49,products!$G$2:$G$49,,0)</f>
        <v>0.56745000000000001</v>
      </c>
      <c r="R507" s="6" t="str">
        <f>IF(_xlfn.XLOOKUP(E507,customers!A507:A1506,customers!I507:I1506,0)=0,"Not Available",(_xlfn.XLOOKUP(E507,customers!A507:A1506,customers!I507:I1506,0)))</f>
        <v>No</v>
      </c>
    </row>
    <row r="508" spans="1:18" x14ac:dyDescent="0.25">
      <c r="A508" s="6" t="s">
        <v>3349</v>
      </c>
      <c r="B508" s="23">
        <v>44184</v>
      </c>
      <c r="C508" s="6" t="str">
        <f t="shared" si="21"/>
        <v>Saturday</v>
      </c>
      <c r="D508" s="6" t="str">
        <f t="shared" si="22"/>
        <v>December</v>
      </c>
      <c r="E508" s="6" t="s">
        <v>3350</v>
      </c>
      <c r="F508" s="6" t="s">
        <v>6140</v>
      </c>
      <c r="G508" s="6">
        <v>2</v>
      </c>
      <c r="H508" s="6" t="str">
        <f>_xlfn.XLOOKUP(E508,customers!$A$2:$A$1001,customers!$B$2:$B$1001,,0)</f>
        <v>Diane-marie Wincer</v>
      </c>
      <c r="I508" s="6" t="str">
        <f>IF(_xlfn.XLOOKUP(E508,customers!$A$2:$A$1001,customers!$C$2:$C$1001,,0)=0,"Not Available",(_xlfn.XLOOKUP(E508,customers!$A$2:$A$1001,customers!$C$2:$C$1001,,0)))</f>
        <v>dwincere2@marriott.com</v>
      </c>
      <c r="J508" s="6" t="str">
        <f>_xlfn.XLOOKUP(E508,customers!$A$1:$A$1001,customers!$G$1:$G$1001,,0)</f>
        <v>United States</v>
      </c>
      <c r="K508" s="6" t="str">
        <f>_xlfn.XLOOKUP($E508,customers!$A$2:$A$1001,customers!$F$2:$F$1001,,0)</f>
        <v>El Paso</v>
      </c>
      <c r="L508" s="6" t="s">
        <v>6199</v>
      </c>
      <c r="M508" s="6" t="s">
        <v>6200</v>
      </c>
      <c r="N508" s="7">
        <f>INDEX(products!$A$1:$G$49,MATCH('orders '!$F508,products!$A$1:$A$49,0),MATCH('orders '!N$1,products!$A$1:$G$1,0))</f>
        <v>1</v>
      </c>
      <c r="O508" s="24">
        <f>INDEX(products!$A$1:$G$49,MATCH('orders '!$F508,products!$A$1:$A$49,0),MATCH('orders '!O$1,products!$A$1:$G$1,0))</f>
        <v>12.95</v>
      </c>
      <c r="P508" s="24">
        <f t="shared" si="23"/>
        <v>25.9</v>
      </c>
      <c r="Q508" s="8">
        <f>_xlfn.XLOOKUP($F508,products!$A$2:$A$49,products!$G$2:$G$49,,0)</f>
        <v>1.1655</v>
      </c>
      <c r="R508" s="6" t="str">
        <f>IF(_xlfn.XLOOKUP(E508,customers!A508:A1507,customers!I508:I1507,0)=0,"Not Available",(_xlfn.XLOOKUP(E508,customers!A508:A1507,customers!I508:I1507,0)))</f>
        <v>Yes</v>
      </c>
    </row>
    <row r="509" spans="1:18" x14ac:dyDescent="0.25">
      <c r="A509" s="9" t="s">
        <v>3355</v>
      </c>
      <c r="B509" s="25">
        <v>43516</v>
      </c>
      <c r="C509" s="9" t="str">
        <f t="shared" si="21"/>
        <v>Wednesday</v>
      </c>
      <c r="D509" s="9" t="str">
        <f t="shared" si="22"/>
        <v>February</v>
      </c>
      <c r="E509" s="9" t="s">
        <v>3356</v>
      </c>
      <c r="F509" s="9" t="s">
        <v>6182</v>
      </c>
      <c r="G509" s="9">
        <v>3</v>
      </c>
      <c r="H509" s="9" t="str">
        <f>_xlfn.XLOOKUP(E509,customers!$A$2:$A$1001,customers!$B$2:$B$1001,,0)</f>
        <v>Perry Lyfield</v>
      </c>
      <c r="I509" s="9" t="str">
        <f>IF(_xlfn.XLOOKUP(E509,customers!$A$2:$A$1001,customers!$C$2:$C$1001,,0)=0,"Not Available",(_xlfn.XLOOKUP(E509,customers!$A$2:$A$1001,customers!$C$2:$C$1001,,0)))</f>
        <v>plyfielde3@baidu.com</v>
      </c>
      <c r="J509" s="9" t="str">
        <f>_xlfn.XLOOKUP(E509,customers!$A$1:$A$1001,customers!$G$1:$G$1001,,0)</f>
        <v>United States</v>
      </c>
      <c r="K509" s="9" t="str">
        <f>_xlfn.XLOOKUP($E509,customers!$A$2:$A$1001,customers!$F$2:$F$1001,,0)</f>
        <v>Cleveland</v>
      </c>
      <c r="L509" s="9" t="s">
        <v>6199</v>
      </c>
      <c r="M509" s="9" t="s">
        <v>6200</v>
      </c>
      <c r="N509" s="10">
        <f>INDEX(products!$A$1:$G$49,MATCH('orders '!$F509,products!$A$1:$A$49,0),MATCH('orders '!N$1,products!$A$1:$G$1,0))</f>
        <v>2.5</v>
      </c>
      <c r="O509" s="26">
        <f>INDEX(products!$A$1:$G$49,MATCH('orders '!$F509,products!$A$1:$A$49,0),MATCH('orders '!O$1,products!$A$1:$G$1,0))</f>
        <v>29.784999999999997</v>
      </c>
      <c r="P509" s="26">
        <f t="shared" si="23"/>
        <v>89.35499999999999</v>
      </c>
      <c r="Q509" s="11">
        <f>_xlfn.XLOOKUP($F509,products!$A$2:$A$49,products!$G$2:$G$49,,0)</f>
        <v>2.6806499999999995</v>
      </c>
      <c r="R509" s="6" t="str">
        <f>IF(_xlfn.XLOOKUP(E509,customers!A509:A1508,customers!I509:I1508,0)=0,"Not Available",(_xlfn.XLOOKUP(E509,customers!A509:A1508,customers!I509:I1508,0)))</f>
        <v>Yes</v>
      </c>
    </row>
    <row r="510" spans="1:18" x14ac:dyDescent="0.25">
      <c r="A510" s="6" t="s">
        <v>3361</v>
      </c>
      <c r="B510" s="23">
        <v>44210</v>
      </c>
      <c r="C510" s="6" t="str">
        <f t="shared" si="21"/>
        <v>Thursday</v>
      </c>
      <c r="D510" s="6" t="str">
        <f t="shared" si="22"/>
        <v>January</v>
      </c>
      <c r="E510" s="6" t="s">
        <v>3362</v>
      </c>
      <c r="F510" s="6" t="s">
        <v>6169</v>
      </c>
      <c r="G510" s="6">
        <v>6</v>
      </c>
      <c r="H510" s="6" t="str">
        <f>_xlfn.XLOOKUP(E510,customers!$A$2:$A$1001,customers!$B$2:$B$1001,,0)</f>
        <v>Heall Perris</v>
      </c>
      <c r="I510" s="6" t="str">
        <f>IF(_xlfn.XLOOKUP(E510,customers!$A$2:$A$1001,customers!$C$2:$C$1001,,0)=0,"Not Available",(_xlfn.XLOOKUP(E510,customers!$A$2:$A$1001,customers!$C$2:$C$1001,,0)))</f>
        <v>hperrise4@studiopress.com</v>
      </c>
      <c r="J510" s="6" t="str">
        <f>_xlfn.XLOOKUP(E510,customers!$A$1:$A$1001,customers!$G$1:$G$1001,,0)</f>
        <v>Ireland</v>
      </c>
      <c r="K510" s="6" t="str">
        <f>_xlfn.XLOOKUP($E510,customers!$A$2:$A$1001,customers!$F$2:$F$1001,,0)</f>
        <v>Ballymahon</v>
      </c>
      <c r="L510" s="6" t="s">
        <v>6201</v>
      </c>
      <c r="M510" s="6" t="s">
        <v>6202</v>
      </c>
      <c r="N510" s="7">
        <f>INDEX(products!$A$1:$G$49,MATCH('orders '!$F510,products!$A$1:$A$49,0),MATCH('orders '!N$1,products!$A$1:$G$1,0))</f>
        <v>0.5</v>
      </c>
      <c r="O510" s="24">
        <f>INDEX(products!$A$1:$G$49,MATCH('orders '!$F510,products!$A$1:$A$49,0),MATCH('orders '!O$1,products!$A$1:$G$1,0))</f>
        <v>7.77</v>
      </c>
      <c r="P510" s="24">
        <f t="shared" si="23"/>
        <v>46.62</v>
      </c>
      <c r="Q510" s="8">
        <f>_xlfn.XLOOKUP($F510,products!$A$2:$A$49,products!$G$2:$G$49,,0)</f>
        <v>1.0101</v>
      </c>
      <c r="R510" s="6" t="str">
        <f>IF(_xlfn.XLOOKUP(E510,customers!A510:A1509,customers!I510:I1509,0)=0,"Not Available",(_xlfn.XLOOKUP(E510,customers!A510:A1509,customers!I510:I1509,0)))</f>
        <v>No</v>
      </c>
    </row>
    <row r="511" spans="1:18" x14ac:dyDescent="0.25">
      <c r="A511" s="9" t="s">
        <v>3367</v>
      </c>
      <c r="B511" s="25">
        <v>43785</v>
      </c>
      <c r="C511" s="9" t="str">
        <f t="shared" si="21"/>
        <v>Saturday</v>
      </c>
      <c r="D511" s="9" t="str">
        <f t="shared" si="22"/>
        <v>November</v>
      </c>
      <c r="E511" s="9" t="s">
        <v>3368</v>
      </c>
      <c r="F511" s="9" t="s">
        <v>6147</v>
      </c>
      <c r="G511" s="9">
        <v>3</v>
      </c>
      <c r="H511" s="9" t="str">
        <f>_xlfn.XLOOKUP(E511,customers!$A$2:$A$1001,customers!$B$2:$B$1001,,0)</f>
        <v>Marja Urion</v>
      </c>
      <c r="I511" s="9" t="str">
        <f>IF(_xlfn.XLOOKUP(E511,customers!$A$2:$A$1001,customers!$C$2:$C$1001,,0)=0,"Not Available",(_xlfn.XLOOKUP(E511,customers!$A$2:$A$1001,customers!$C$2:$C$1001,,0)))</f>
        <v>murione5@alexa.com</v>
      </c>
      <c r="J511" s="9" t="str">
        <f>_xlfn.XLOOKUP(E511,customers!$A$1:$A$1001,customers!$G$1:$G$1001,,0)</f>
        <v>Ireland</v>
      </c>
      <c r="K511" s="9" t="str">
        <f>_xlfn.XLOOKUP($E511,customers!$A$2:$A$1001,customers!$F$2:$F$1001,,0)</f>
        <v>Virginia</v>
      </c>
      <c r="L511" s="9" t="s">
        <v>6199</v>
      </c>
      <c r="M511" s="9" t="s">
        <v>6202</v>
      </c>
      <c r="N511" s="10">
        <f>INDEX(products!$A$1:$G$49,MATCH('orders '!$F511,products!$A$1:$A$49,0),MATCH('orders '!N$1,products!$A$1:$G$1,0))</f>
        <v>1</v>
      </c>
      <c r="O511" s="26">
        <f>INDEX(products!$A$1:$G$49,MATCH('orders '!$F511,products!$A$1:$A$49,0),MATCH('orders '!O$1,products!$A$1:$G$1,0))</f>
        <v>9.9499999999999993</v>
      </c>
      <c r="P511" s="26">
        <f t="shared" si="23"/>
        <v>29.849999999999998</v>
      </c>
      <c r="Q511" s="11">
        <f>_xlfn.XLOOKUP($F511,products!$A$2:$A$49,products!$G$2:$G$49,,0)</f>
        <v>0.89549999999999985</v>
      </c>
      <c r="R511" s="6" t="str">
        <f>IF(_xlfn.XLOOKUP(E511,customers!A511:A1510,customers!I511:I1510,0)=0,"Not Available",(_xlfn.XLOOKUP(E511,customers!A511:A1510,customers!I511:I1510,0)))</f>
        <v>Yes</v>
      </c>
    </row>
    <row r="512" spans="1:18" x14ac:dyDescent="0.25">
      <c r="A512" s="6" t="s">
        <v>3373</v>
      </c>
      <c r="B512" s="23">
        <v>43803</v>
      </c>
      <c r="C512" s="6" t="str">
        <f t="shared" si="21"/>
        <v>Wednesday</v>
      </c>
      <c r="D512" s="6" t="str">
        <f t="shared" si="22"/>
        <v>December</v>
      </c>
      <c r="E512" s="6" t="s">
        <v>3374</v>
      </c>
      <c r="F512" s="6" t="s">
        <v>6178</v>
      </c>
      <c r="G512" s="6">
        <v>3</v>
      </c>
      <c r="H512" s="6" t="str">
        <f>_xlfn.XLOOKUP(E512,customers!$A$2:$A$1001,customers!$B$2:$B$1001,,0)</f>
        <v>Camellia Kid</v>
      </c>
      <c r="I512" s="6" t="str">
        <f>IF(_xlfn.XLOOKUP(E512,customers!$A$2:$A$1001,customers!$C$2:$C$1001,,0)=0,"Not Available",(_xlfn.XLOOKUP(E512,customers!$A$2:$A$1001,customers!$C$2:$C$1001,,0)))</f>
        <v>ckide6@narod.ru</v>
      </c>
      <c r="J512" s="6" t="str">
        <f>_xlfn.XLOOKUP(E512,customers!$A$1:$A$1001,customers!$G$1:$G$1001,,0)</f>
        <v>Ireland</v>
      </c>
      <c r="K512" s="6" t="str">
        <f>_xlfn.XLOOKUP($E512,customers!$A$2:$A$1001,customers!$F$2:$F$1001,,0)</f>
        <v>Whitegate</v>
      </c>
      <c r="L512" s="6" t="s">
        <v>6196</v>
      </c>
      <c r="M512" s="6" t="s">
        <v>6200</v>
      </c>
      <c r="N512" s="7">
        <f>INDEX(products!$A$1:$G$49,MATCH('orders '!$F512,products!$A$1:$A$49,0),MATCH('orders '!N$1,products!$A$1:$G$1,0))</f>
        <v>0.2</v>
      </c>
      <c r="O512" s="24">
        <f>INDEX(products!$A$1:$G$49,MATCH('orders '!$F512,products!$A$1:$A$49,0),MATCH('orders '!O$1,products!$A$1:$G$1,0))</f>
        <v>3.5849999999999995</v>
      </c>
      <c r="P512" s="24">
        <f t="shared" si="23"/>
        <v>10.754999999999999</v>
      </c>
      <c r="Q512" s="8">
        <f>_xlfn.XLOOKUP($F512,products!$A$2:$A$49,products!$G$2:$G$49,,0)</f>
        <v>0.21509999999999996</v>
      </c>
      <c r="R512" s="6" t="str">
        <f>IF(_xlfn.XLOOKUP(E512,customers!A512:A1511,customers!I512:I1511,0)=0,"Not Available",(_xlfn.XLOOKUP(E512,customers!A512:A1511,customers!I512:I1511,0)))</f>
        <v>Yes</v>
      </c>
    </row>
    <row r="513" spans="1:18" x14ac:dyDescent="0.25">
      <c r="A513" s="9" t="s">
        <v>3379</v>
      </c>
      <c r="B513" s="25">
        <v>44043</v>
      </c>
      <c r="C513" s="9" t="str">
        <f t="shared" si="21"/>
        <v>Friday</v>
      </c>
      <c r="D513" s="9" t="str">
        <f t="shared" si="22"/>
        <v>July</v>
      </c>
      <c r="E513" s="9" t="s">
        <v>3380</v>
      </c>
      <c r="F513" s="9" t="s">
        <v>6152</v>
      </c>
      <c r="G513" s="9">
        <v>4</v>
      </c>
      <c r="H513" s="9" t="str">
        <f>_xlfn.XLOOKUP(E513,customers!$A$2:$A$1001,customers!$B$2:$B$1001,,0)</f>
        <v>Carolann Beine</v>
      </c>
      <c r="I513" s="9" t="str">
        <f>IF(_xlfn.XLOOKUP(E513,customers!$A$2:$A$1001,customers!$C$2:$C$1001,,0)=0,"Not Available",(_xlfn.XLOOKUP(E513,customers!$A$2:$A$1001,customers!$C$2:$C$1001,,0)))</f>
        <v>cbeinee7@xinhuanet.com</v>
      </c>
      <c r="J513" s="9" t="str">
        <f>_xlfn.XLOOKUP(E513,customers!$A$1:$A$1001,customers!$G$1:$G$1001,,0)</f>
        <v>United States</v>
      </c>
      <c r="K513" s="9" t="str">
        <f>_xlfn.XLOOKUP($E513,customers!$A$2:$A$1001,customers!$F$2:$F$1001,,0)</f>
        <v>Birmingham</v>
      </c>
      <c r="L513" s="9" t="s">
        <v>6199</v>
      </c>
      <c r="M513" s="9" t="s">
        <v>6197</v>
      </c>
      <c r="N513" s="10">
        <f>INDEX(products!$A$1:$G$49,MATCH('orders '!$F513,products!$A$1:$A$49,0),MATCH('orders '!N$1,products!$A$1:$G$1,0))</f>
        <v>0.2</v>
      </c>
      <c r="O513" s="26">
        <f>INDEX(products!$A$1:$G$49,MATCH('orders '!$F513,products!$A$1:$A$49,0),MATCH('orders '!O$1,products!$A$1:$G$1,0))</f>
        <v>3.375</v>
      </c>
      <c r="P513" s="26">
        <f t="shared" si="23"/>
        <v>13.5</v>
      </c>
      <c r="Q513" s="11">
        <f>_xlfn.XLOOKUP($F513,products!$A$2:$A$49,products!$G$2:$G$49,,0)</f>
        <v>0.30374999999999996</v>
      </c>
      <c r="R513" s="6" t="str">
        <f>IF(_xlfn.XLOOKUP(E513,customers!A513:A1512,customers!I513:I1512,0)=0,"Not Available",(_xlfn.XLOOKUP(E513,customers!A513:A1512,customers!I513:I1512,0)))</f>
        <v>Yes</v>
      </c>
    </row>
    <row r="514" spans="1:18" x14ac:dyDescent="0.25">
      <c r="A514" s="6" t="s">
        <v>3385</v>
      </c>
      <c r="B514" s="23">
        <v>43535</v>
      </c>
      <c r="C514" s="6" t="str">
        <f t="shared" si="21"/>
        <v>Monday</v>
      </c>
      <c r="D514" s="6" t="str">
        <f t="shared" si="22"/>
        <v>March</v>
      </c>
      <c r="E514" s="6" t="s">
        <v>3386</v>
      </c>
      <c r="F514" s="6" t="s">
        <v>6170</v>
      </c>
      <c r="G514" s="6">
        <v>3</v>
      </c>
      <c r="H514" s="6" t="str">
        <f>_xlfn.XLOOKUP(E514,customers!$A$2:$A$1001,customers!$B$2:$B$1001,,0)</f>
        <v>Celia Bakeup</v>
      </c>
      <c r="I514" s="6" t="str">
        <f>IF(_xlfn.XLOOKUP(E514,customers!$A$2:$A$1001,customers!$C$2:$C$1001,,0)=0,"Not Available",(_xlfn.XLOOKUP(E514,customers!$A$2:$A$1001,customers!$C$2:$C$1001,,0)))</f>
        <v>cbakeupe8@globo.com</v>
      </c>
      <c r="J514" s="6" t="str">
        <f>_xlfn.XLOOKUP(E514,customers!$A$1:$A$1001,customers!$G$1:$G$1001,,0)</f>
        <v>United States</v>
      </c>
      <c r="K514" s="6" t="str">
        <f>_xlfn.XLOOKUP($E514,customers!$A$2:$A$1001,customers!$F$2:$F$1001,,0)</f>
        <v>Saint Cloud</v>
      </c>
      <c r="L514" s="6" t="s">
        <v>6201</v>
      </c>
      <c r="M514" s="6" t="s">
        <v>6200</v>
      </c>
      <c r="N514" s="7">
        <f>INDEX(products!$A$1:$G$49,MATCH('orders '!$F514,products!$A$1:$A$49,0),MATCH('orders '!N$1,products!$A$1:$G$1,0))</f>
        <v>1</v>
      </c>
      <c r="O514" s="24">
        <f>INDEX(products!$A$1:$G$49,MATCH('orders '!$F514,products!$A$1:$A$49,0),MATCH('orders '!O$1,products!$A$1:$G$1,0))</f>
        <v>15.85</v>
      </c>
      <c r="P514" s="24">
        <f t="shared" si="23"/>
        <v>47.55</v>
      </c>
      <c r="Q514" s="8">
        <f>_xlfn.XLOOKUP($F514,products!$A$2:$A$49,products!$G$2:$G$49,,0)</f>
        <v>2.0605000000000002</v>
      </c>
      <c r="R514" s="6" t="str">
        <f>IF(_xlfn.XLOOKUP(E514,customers!A514:A1513,customers!I514:I1513,0)=0,"Not Available",(_xlfn.XLOOKUP(E514,customers!A514:A1513,customers!I514:I1513,0)))</f>
        <v>No</v>
      </c>
    </row>
    <row r="515" spans="1:18" x14ac:dyDescent="0.25">
      <c r="A515" s="9" t="s">
        <v>3391</v>
      </c>
      <c r="B515" s="25">
        <v>44691</v>
      </c>
      <c r="C515" s="9" t="str">
        <f t="shared" ref="C515:C578" si="24">TEXT(B515,"dddd")</f>
        <v>Tuesday</v>
      </c>
      <c r="D515" s="9" t="str">
        <f t="shared" ref="D515:D578" si="25">TEXT(B515,"mmmm")</f>
        <v>May</v>
      </c>
      <c r="E515" s="9" t="s">
        <v>3392</v>
      </c>
      <c r="F515" s="9" t="s">
        <v>6170</v>
      </c>
      <c r="G515" s="9">
        <v>5</v>
      </c>
      <c r="H515" s="9" t="str">
        <f>_xlfn.XLOOKUP(E515,customers!$A$2:$A$1001,customers!$B$2:$B$1001,,0)</f>
        <v>Nataniel Helkin</v>
      </c>
      <c r="I515" s="9" t="str">
        <f>IF(_xlfn.XLOOKUP(E515,customers!$A$2:$A$1001,customers!$C$2:$C$1001,,0)=0,"Not Available",(_xlfn.XLOOKUP(E515,customers!$A$2:$A$1001,customers!$C$2:$C$1001,,0)))</f>
        <v>nhelkine9@example.com</v>
      </c>
      <c r="J515" s="9" t="str">
        <f>_xlfn.XLOOKUP(E515,customers!$A$1:$A$1001,customers!$G$1:$G$1001,,0)</f>
        <v>United States</v>
      </c>
      <c r="K515" s="9" t="str">
        <f>_xlfn.XLOOKUP($E515,customers!$A$2:$A$1001,customers!$F$2:$F$1001,,0)</f>
        <v>Philadelphia</v>
      </c>
      <c r="L515" s="9" t="s">
        <v>6201</v>
      </c>
      <c r="M515" s="9" t="s">
        <v>6200</v>
      </c>
      <c r="N515" s="10">
        <f>INDEX(products!$A$1:$G$49,MATCH('orders '!$F515,products!$A$1:$A$49,0),MATCH('orders '!N$1,products!$A$1:$G$1,0))</f>
        <v>1</v>
      </c>
      <c r="O515" s="26">
        <f>INDEX(products!$A$1:$G$49,MATCH('orders '!$F515,products!$A$1:$A$49,0),MATCH('orders '!O$1,products!$A$1:$G$1,0))</f>
        <v>15.85</v>
      </c>
      <c r="P515" s="26">
        <f t="shared" ref="P515:P578" si="26">O515*G515</f>
        <v>79.25</v>
      </c>
      <c r="Q515" s="11">
        <f>_xlfn.XLOOKUP($F515,products!$A$2:$A$49,products!$G$2:$G$49,,0)</f>
        <v>2.0605000000000002</v>
      </c>
      <c r="R515" s="6" t="str">
        <f>IF(_xlfn.XLOOKUP(E515,customers!A515:A1514,customers!I515:I1514,0)=0,"Not Available",(_xlfn.XLOOKUP(E515,customers!A515:A1514,customers!I515:I1514,0)))</f>
        <v>No</v>
      </c>
    </row>
    <row r="516" spans="1:18" x14ac:dyDescent="0.25">
      <c r="A516" s="6" t="s">
        <v>3396</v>
      </c>
      <c r="B516" s="23">
        <v>44555</v>
      </c>
      <c r="C516" s="6" t="str">
        <f t="shared" si="24"/>
        <v>Saturday</v>
      </c>
      <c r="D516" s="6" t="str">
        <f t="shared" si="25"/>
        <v>December</v>
      </c>
      <c r="E516" s="6" t="s">
        <v>3397</v>
      </c>
      <c r="F516" s="6" t="s">
        <v>6159</v>
      </c>
      <c r="G516" s="6">
        <v>6</v>
      </c>
      <c r="H516" s="6" t="str">
        <f>_xlfn.XLOOKUP(E516,customers!$A$2:$A$1001,customers!$B$2:$B$1001,,0)</f>
        <v>Pippo Witherington</v>
      </c>
      <c r="I516" s="6" t="str">
        <f>IF(_xlfn.XLOOKUP(E516,customers!$A$2:$A$1001,customers!$C$2:$C$1001,,0)=0,"Not Available",(_xlfn.XLOOKUP(E516,customers!$A$2:$A$1001,customers!$C$2:$C$1001,,0)))</f>
        <v>pwitheringtonea@networkadvertising.org</v>
      </c>
      <c r="J516" s="6" t="str">
        <f>_xlfn.XLOOKUP(E516,customers!$A$1:$A$1001,customers!$G$1:$G$1001,,0)</f>
        <v>United States</v>
      </c>
      <c r="K516" s="6" t="str">
        <f>_xlfn.XLOOKUP($E516,customers!$A$2:$A$1001,customers!$F$2:$F$1001,,0)</f>
        <v>Detroit</v>
      </c>
      <c r="L516" s="6" t="s">
        <v>6201</v>
      </c>
      <c r="M516" s="6" t="s">
        <v>6197</v>
      </c>
      <c r="N516" s="7">
        <f>INDEX(products!$A$1:$G$49,MATCH('orders '!$F516,products!$A$1:$A$49,0),MATCH('orders '!N$1,products!$A$1:$G$1,0))</f>
        <v>0.2</v>
      </c>
      <c r="O516" s="24">
        <f>INDEX(products!$A$1:$G$49,MATCH('orders '!$F516,products!$A$1:$A$49,0),MATCH('orders '!O$1,products!$A$1:$G$1,0))</f>
        <v>4.3650000000000002</v>
      </c>
      <c r="P516" s="24">
        <f t="shared" si="26"/>
        <v>26.19</v>
      </c>
      <c r="Q516" s="8">
        <f>_xlfn.XLOOKUP($F516,products!$A$2:$A$49,products!$G$2:$G$49,,0)</f>
        <v>0.56745000000000001</v>
      </c>
      <c r="R516" s="6" t="str">
        <f>IF(_xlfn.XLOOKUP(E516,customers!A516:A1515,customers!I516:I1515,0)=0,"Not Available",(_xlfn.XLOOKUP(E516,customers!A516:A1515,customers!I516:I1515,0)))</f>
        <v>Yes</v>
      </c>
    </row>
    <row r="517" spans="1:18" x14ac:dyDescent="0.25">
      <c r="A517" s="9" t="s">
        <v>3402</v>
      </c>
      <c r="B517" s="25">
        <v>44673</v>
      </c>
      <c r="C517" s="9" t="str">
        <f t="shared" si="24"/>
        <v>Friday</v>
      </c>
      <c r="D517" s="9" t="str">
        <f t="shared" si="25"/>
        <v>April</v>
      </c>
      <c r="E517" s="9" t="s">
        <v>3403</v>
      </c>
      <c r="F517" s="9" t="s">
        <v>6173</v>
      </c>
      <c r="G517" s="9">
        <v>3</v>
      </c>
      <c r="H517" s="9" t="str">
        <f>_xlfn.XLOOKUP(E517,customers!$A$2:$A$1001,customers!$B$2:$B$1001,,0)</f>
        <v>Tildie Tilzey</v>
      </c>
      <c r="I517" s="9" t="str">
        <f>IF(_xlfn.XLOOKUP(E517,customers!$A$2:$A$1001,customers!$C$2:$C$1001,,0)=0,"Not Available",(_xlfn.XLOOKUP(E517,customers!$A$2:$A$1001,customers!$C$2:$C$1001,,0)))</f>
        <v>ttilzeyeb@hostgator.com</v>
      </c>
      <c r="J517" s="9" t="str">
        <f>_xlfn.XLOOKUP(E517,customers!$A$1:$A$1001,customers!$G$1:$G$1001,,0)</f>
        <v>United States</v>
      </c>
      <c r="K517" s="9" t="str">
        <f>_xlfn.XLOOKUP($E517,customers!$A$2:$A$1001,customers!$F$2:$F$1001,,0)</f>
        <v>Saint Louis</v>
      </c>
      <c r="L517" s="9" t="s">
        <v>6196</v>
      </c>
      <c r="M517" s="9" t="s">
        <v>6200</v>
      </c>
      <c r="N517" s="10">
        <f>INDEX(products!$A$1:$G$49,MATCH('orders '!$F517,products!$A$1:$A$49,0),MATCH('orders '!N$1,products!$A$1:$G$1,0))</f>
        <v>0.5</v>
      </c>
      <c r="O517" s="26">
        <f>INDEX(products!$A$1:$G$49,MATCH('orders '!$F517,products!$A$1:$A$49,0),MATCH('orders '!O$1,products!$A$1:$G$1,0))</f>
        <v>7.169999999999999</v>
      </c>
      <c r="P517" s="26">
        <f t="shared" si="26"/>
        <v>21.509999999999998</v>
      </c>
      <c r="Q517" s="11">
        <f>_xlfn.XLOOKUP($F517,products!$A$2:$A$49,products!$G$2:$G$49,,0)</f>
        <v>0.43019999999999992</v>
      </c>
      <c r="R517" s="6" t="str">
        <f>IF(_xlfn.XLOOKUP(E517,customers!A517:A1516,customers!I517:I1516,0)=0,"Not Available",(_xlfn.XLOOKUP(E517,customers!A517:A1516,customers!I517:I1516,0)))</f>
        <v>No</v>
      </c>
    </row>
    <row r="518" spans="1:18" x14ac:dyDescent="0.25">
      <c r="A518" s="6" t="s">
        <v>3408</v>
      </c>
      <c r="B518" s="23">
        <v>44723</v>
      </c>
      <c r="C518" s="6" t="str">
        <f t="shared" si="24"/>
        <v>Saturday</v>
      </c>
      <c r="D518" s="6" t="str">
        <f t="shared" si="25"/>
        <v>June</v>
      </c>
      <c r="E518" s="6" t="s">
        <v>3409</v>
      </c>
      <c r="F518" s="6" t="s">
        <v>6149</v>
      </c>
      <c r="G518" s="6">
        <v>5</v>
      </c>
      <c r="H518" s="6" t="str">
        <f>_xlfn.XLOOKUP(E518,customers!$A$2:$A$1001,customers!$B$2:$B$1001,,0)</f>
        <v>Cindra Burling</v>
      </c>
      <c r="I518" s="6" t="str">
        <f>IF(_xlfn.XLOOKUP(E518,customers!$A$2:$A$1001,customers!$C$2:$C$1001,,0)=0,"Not Available",(_xlfn.XLOOKUP(E518,customers!$A$2:$A$1001,customers!$C$2:$C$1001,,0)))</f>
        <v>Not Available</v>
      </c>
      <c r="J518" s="6" t="str">
        <f>_xlfn.XLOOKUP(E518,customers!$A$1:$A$1001,customers!$G$1:$G$1001,,0)</f>
        <v>United States</v>
      </c>
      <c r="K518" s="6" t="str">
        <f>_xlfn.XLOOKUP($E518,customers!$A$2:$A$1001,customers!$F$2:$F$1001,,0)</f>
        <v>Schenectady</v>
      </c>
      <c r="L518" s="6" t="s">
        <v>6196</v>
      </c>
      <c r="M518" s="6" t="s">
        <v>6202</v>
      </c>
      <c r="N518" s="7">
        <f>INDEX(products!$A$1:$G$49,MATCH('orders '!$F518,products!$A$1:$A$49,0),MATCH('orders '!N$1,products!$A$1:$G$1,0))</f>
        <v>2.5</v>
      </c>
      <c r="O518" s="24">
        <f>INDEX(products!$A$1:$G$49,MATCH('orders '!$F518,products!$A$1:$A$49,0),MATCH('orders '!O$1,products!$A$1:$G$1,0))</f>
        <v>20.584999999999997</v>
      </c>
      <c r="P518" s="24">
        <f t="shared" si="26"/>
        <v>102.92499999999998</v>
      </c>
      <c r="Q518" s="8">
        <f>_xlfn.XLOOKUP($F518,products!$A$2:$A$49,products!$G$2:$G$49,,0)</f>
        <v>1.2350999999999999</v>
      </c>
      <c r="R518" s="6" t="str">
        <f>IF(_xlfn.XLOOKUP(E518,customers!A518:A1517,customers!I518:I1517,0)=0,"Not Available",(_xlfn.XLOOKUP(E518,customers!A518:A1517,customers!I518:I1517,0)))</f>
        <v>Yes</v>
      </c>
    </row>
    <row r="519" spans="1:18" x14ac:dyDescent="0.25">
      <c r="A519" s="9" t="s">
        <v>3413</v>
      </c>
      <c r="B519" s="25">
        <v>44678</v>
      </c>
      <c r="C519" s="9" t="str">
        <f t="shared" si="24"/>
        <v>Wednesday</v>
      </c>
      <c r="D519" s="9" t="str">
        <f t="shared" si="25"/>
        <v>April</v>
      </c>
      <c r="E519" s="9" t="s">
        <v>3414</v>
      </c>
      <c r="F519" s="9" t="s">
        <v>6150</v>
      </c>
      <c r="G519" s="9">
        <v>2</v>
      </c>
      <c r="H519" s="9" t="str">
        <f>_xlfn.XLOOKUP(E519,customers!$A$2:$A$1001,customers!$B$2:$B$1001,,0)</f>
        <v>Channa Belamy</v>
      </c>
      <c r="I519" s="9" t="str">
        <f>IF(_xlfn.XLOOKUP(E519,customers!$A$2:$A$1001,customers!$C$2:$C$1001,,0)=0,"Not Available",(_xlfn.XLOOKUP(E519,customers!$A$2:$A$1001,customers!$C$2:$C$1001,,0)))</f>
        <v>Not Available</v>
      </c>
      <c r="J519" s="9" t="str">
        <f>_xlfn.XLOOKUP(E519,customers!$A$1:$A$1001,customers!$G$1:$G$1001,,0)</f>
        <v>United States</v>
      </c>
      <c r="K519" s="9" t="str">
        <f>_xlfn.XLOOKUP($E519,customers!$A$2:$A$1001,customers!$F$2:$F$1001,,0)</f>
        <v>Lakeland</v>
      </c>
      <c r="L519" s="9" t="s">
        <v>6201</v>
      </c>
      <c r="M519" s="9" t="s">
        <v>6202</v>
      </c>
      <c r="N519" s="10">
        <f>INDEX(products!$A$1:$G$49,MATCH('orders '!$F519,products!$A$1:$A$49,0),MATCH('orders '!N$1,products!$A$1:$G$1,0))</f>
        <v>0.2</v>
      </c>
      <c r="O519" s="26">
        <f>INDEX(products!$A$1:$G$49,MATCH('orders '!$F519,products!$A$1:$A$49,0),MATCH('orders '!O$1,products!$A$1:$G$1,0))</f>
        <v>3.8849999999999998</v>
      </c>
      <c r="P519" s="26">
        <f t="shared" si="26"/>
        <v>7.77</v>
      </c>
      <c r="Q519" s="11">
        <f>_xlfn.XLOOKUP($F519,products!$A$2:$A$49,products!$G$2:$G$49,,0)</f>
        <v>0.50505</v>
      </c>
      <c r="R519" s="6" t="str">
        <f>IF(_xlfn.XLOOKUP(E519,customers!A519:A1518,customers!I519:I1518,0)=0,"Not Available",(_xlfn.XLOOKUP(E519,customers!A519:A1518,customers!I519:I1518,0)))</f>
        <v>No</v>
      </c>
    </row>
    <row r="520" spans="1:18" x14ac:dyDescent="0.25">
      <c r="A520" s="6" t="s">
        <v>3418</v>
      </c>
      <c r="B520" s="23">
        <v>44194</v>
      </c>
      <c r="C520" s="6" t="str">
        <f t="shared" si="24"/>
        <v>Tuesday</v>
      </c>
      <c r="D520" s="6" t="str">
        <f t="shared" si="25"/>
        <v>December</v>
      </c>
      <c r="E520" s="6" t="s">
        <v>3419</v>
      </c>
      <c r="F520" s="6" t="s">
        <v>6185</v>
      </c>
      <c r="G520" s="6">
        <v>5</v>
      </c>
      <c r="H520" s="6" t="str">
        <f>_xlfn.XLOOKUP(E520,customers!$A$2:$A$1001,customers!$B$2:$B$1001,,0)</f>
        <v>Karl Imorts</v>
      </c>
      <c r="I520" s="6" t="str">
        <f>IF(_xlfn.XLOOKUP(E520,customers!$A$2:$A$1001,customers!$C$2:$C$1001,,0)=0,"Not Available",(_xlfn.XLOOKUP(E520,customers!$A$2:$A$1001,customers!$C$2:$C$1001,,0)))</f>
        <v>kimortsee@alexa.com</v>
      </c>
      <c r="J520" s="6" t="str">
        <f>_xlfn.XLOOKUP(E520,customers!$A$1:$A$1001,customers!$G$1:$G$1001,,0)</f>
        <v>United States</v>
      </c>
      <c r="K520" s="6" t="str">
        <f>_xlfn.XLOOKUP($E520,customers!$A$2:$A$1001,customers!$F$2:$F$1001,,0)</f>
        <v>Melbourne</v>
      </c>
      <c r="L520" s="6" t="s">
        <v>6198</v>
      </c>
      <c r="M520" s="6" t="s">
        <v>6202</v>
      </c>
      <c r="N520" s="7">
        <f>INDEX(products!$A$1:$G$49,MATCH('orders '!$F520,products!$A$1:$A$49,0),MATCH('orders '!N$1,products!$A$1:$G$1,0))</f>
        <v>2.5</v>
      </c>
      <c r="O520" s="24">
        <f>INDEX(products!$A$1:$G$49,MATCH('orders '!$F520,products!$A$1:$A$49,0),MATCH('orders '!O$1,products!$A$1:$G$1,0))</f>
        <v>27.945</v>
      </c>
      <c r="P520" s="24">
        <f t="shared" si="26"/>
        <v>139.72499999999999</v>
      </c>
      <c r="Q520" s="8">
        <f>_xlfn.XLOOKUP($F520,products!$A$2:$A$49,products!$G$2:$G$49,,0)</f>
        <v>3.07395</v>
      </c>
      <c r="R520" s="6" t="str">
        <f>IF(_xlfn.XLOOKUP(E520,customers!A520:A1519,customers!I520:I1519,0)=0,"Not Available",(_xlfn.XLOOKUP(E520,customers!A520:A1519,customers!I520:I1519,0)))</f>
        <v>No</v>
      </c>
    </row>
    <row r="521" spans="1:18" x14ac:dyDescent="0.25">
      <c r="A521" s="9" t="s">
        <v>3424</v>
      </c>
      <c r="B521" s="25">
        <v>44026</v>
      </c>
      <c r="C521" s="9" t="str">
        <f t="shared" si="24"/>
        <v>Tuesday</v>
      </c>
      <c r="D521" s="9" t="str">
        <f t="shared" si="25"/>
        <v>July</v>
      </c>
      <c r="E521" s="9" t="s">
        <v>3368</v>
      </c>
      <c r="F521" s="9" t="s">
        <v>6158</v>
      </c>
      <c r="G521" s="9">
        <v>2</v>
      </c>
      <c r="H521" s="9" t="str">
        <f>_xlfn.XLOOKUP(E521,customers!$A$2:$A$1001,customers!$B$2:$B$1001,,0)</f>
        <v>Marja Urion</v>
      </c>
      <c r="I521" s="9" t="str">
        <f>IF(_xlfn.XLOOKUP(E521,customers!$A$2:$A$1001,customers!$C$2:$C$1001,,0)=0,"Not Available",(_xlfn.XLOOKUP(E521,customers!$A$2:$A$1001,customers!$C$2:$C$1001,,0)))</f>
        <v>murione5@alexa.com</v>
      </c>
      <c r="J521" s="9" t="str">
        <f>_xlfn.XLOOKUP(E521,customers!$A$1:$A$1001,customers!$G$1:$G$1001,,0)</f>
        <v>Ireland</v>
      </c>
      <c r="K521" s="9" t="str">
        <f>_xlfn.XLOOKUP($E521,customers!$A$2:$A$1001,customers!$F$2:$F$1001,,0)</f>
        <v>Virginia</v>
      </c>
      <c r="L521" s="9" t="s">
        <v>6199</v>
      </c>
      <c r="M521" s="9" t="s">
        <v>6202</v>
      </c>
      <c r="N521" s="10">
        <f>INDEX(products!$A$1:$G$49,MATCH('orders '!$F521,products!$A$1:$A$49,0),MATCH('orders '!N$1,products!$A$1:$G$1,0))</f>
        <v>0.5</v>
      </c>
      <c r="O521" s="26">
        <f>INDEX(products!$A$1:$G$49,MATCH('orders '!$F521,products!$A$1:$A$49,0),MATCH('orders '!O$1,products!$A$1:$G$1,0))</f>
        <v>5.97</v>
      </c>
      <c r="P521" s="26">
        <f t="shared" si="26"/>
        <v>11.94</v>
      </c>
      <c r="Q521" s="11">
        <f>_xlfn.XLOOKUP($F521,products!$A$2:$A$49,products!$G$2:$G$49,,0)</f>
        <v>0.5373</v>
      </c>
      <c r="R521" s="6" t="str">
        <f>IF(_xlfn.XLOOKUP(E521,customers!A521:A1520,customers!I521:I1520,0)=0,"Not Available",(_xlfn.XLOOKUP(E521,customers!A521:A1520,customers!I521:I1520,0)))</f>
        <v>Not Available</v>
      </c>
    </row>
    <row r="522" spans="1:18" x14ac:dyDescent="0.25">
      <c r="A522" s="6" t="s">
        <v>3430</v>
      </c>
      <c r="B522" s="23">
        <v>44446</v>
      </c>
      <c r="C522" s="6" t="str">
        <f t="shared" si="24"/>
        <v>Tuesday</v>
      </c>
      <c r="D522" s="6" t="str">
        <f t="shared" si="25"/>
        <v>September</v>
      </c>
      <c r="E522" s="6" t="s">
        <v>3431</v>
      </c>
      <c r="F522" s="6" t="s">
        <v>6150</v>
      </c>
      <c r="G522" s="6">
        <v>1</v>
      </c>
      <c r="H522" s="6" t="str">
        <f>_xlfn.XLOOKUP(E522,customers!$A$2:$A$1001,customers!$B$2:$B$1001,,0)</f>
        <v>Mag Armistead</v>
      </c>
      <c r="I522" s="6" t="str">
        <f>IF(_xlfn.XLOOKUP(E522,customers!$A$2:$A$1001,customers!$C$2:$C$1001,,0)=0,"Not Available",(_xlfn.XLOOKUP(E522,customers!$A$2:$A$1001,customers!$C$2:$C$1001,,0)))</f>
        <v>marmisteadeg@blogtalkradio.com</v>
      </c>
      <c r="J522" s="6" t="str">
        <f>_xlfn.XLOOKUP(E522,customers!$A$1:$A$1001,customers!$G$1:$G$1001,,0)</f>
        <v>United States</v>
      </c>
      <c r="K522" s="6" t="str">
        <f>_xlfn.XLOOKUP($E522,customers!$A$2:$A$1001,customers!$F$2:$F$1001,,0)</f>
        <v>New Orleans</v>
      </c>
      <c r="L522" s="6" t="s">
        <v>6201</v>
      </c>
      <c r="M522" s="6" t="s">
        <v>6202</v>
      </c>
      <c r="N522" s="7">
        <f>INDEX(products!$A$1:$G$49,MATCH('orders '!$F522,products!$A$1:$A$49,0),MATCH('orders '!N$1,products!$A$1:$G$1,0))</f>
        <v>0.2</v>
      </c>
      <c r="O522" s="24">
        <f>INDEX(products!$A$1:$G$49,MATCH('orders '!$F522,products!$A$1:$A$49,0),MATCH('orders '!O$1,products!$A$1:$G$1,0))</f>
        <v>3.8849999999999998</v>
      </c>
      <c r="P522" s="24">
        <f t="shared" si="26"/>
        <v>3.8849999999999998</v>
      </c>
      <c r="Q522" s="8">
        <f>_xlfn.XLOOKUP($F522,products!$A$2:$A$49,products!$G$2:$G$49,,0)</f>
        <v>0.50505</v>
      </c>
      <c r="R522" s="6" t="str">
        <f>IF(_xlfn.XLOOKUP(E522,customers!A522:A1521,customers!I522:I1521,0)=0,"Not Available",(_xlfn.XLOOKUP(E522,customers!A522:A1521,customers!I522:I1521,0)))</f>
        <v>No</v>
      </c>
    </row>
    <row r="523" spans="1:18" x14ac:dyDescent="0.25">
      <c r="A523" s="9" t="s">
        <v>3430</v>
      </c>
      <c r="B523" s="25">
        <v>44446</v>
      </c>
      <c r="C523" s="9" t="str">
        <f t="shared" si="24"/>
        <v>Tuesday</v>
      </c>
      <c r="D523" s="9" t="str">
        <f t="shared" si="25"/>
        <v>September</v>
      </c>
      <c r="E523" s="9" t="s">
        <v>3431</v>
      </c>
      <c r="F523" s="9" t="s">
        <v>6138</v>
      </c>
      <c r="G523" s="9">
        <v>4</v>
      </c>
      <c r="H523" s="9" t="str">
        <f>_xlfn.XLOOKUP(E523,customers!$A$2:$A$1001,customers!$B$2:$B$1001,,0)</f>
        <v>Mag Armistead</v>
      </c>
      <c r="I523" s="9" t="str">
        <f>IF(_xlfn.XLOOKUP(E523,customers!$A$2:$A$1001,customers!$C$2:$C$1001,,0)=0,"Not Available",(_xlfn.XLOOKUP(E523,customers!$A$2:$A$1001,customers!$C$2:$C$1001,,0)))</f>
        <v>marmisteadeg@blogtalkradio.com</v>
      </c>
      <c r="J523" s="9" t="str">
        <f>_xlfn.XLOOKUP(E523,customers!$A$1:$A$1001,customers!$G$1:$G$1001,,0)</f>
        <v>United States</v>
      </c>
      <c r="K523" s="9" t="str">
        <f>_xlfn.XLOOKUP($E523,customers!$A$2:$A$1001,customers!$F$2:$F$1001,,0)</f>
        <v>New Orleans</v>
      </c>
      <c r="L523" s="9" t="s">
        <v>6196</v>
      </c>
      <c r="M523" s="9" t="s">
        <v>6197</v>
      </c>
      <c r="N523" s="10">
        <f>INDEX(products!$A$1:$G$49,MATCH('orders '!$F523,products!$A$1:$A$49,0),MATCH('orders '!N$1,products!$A$1:$G$1,0))</f>
        <v>1</v>
      </c>
      <c r="O523" s="26">
        <f>INDEX(products!$A$1:$G$49,MATCH('orders '!$F523,products!$A$1:$A$49,0),MATCH('orders '!O$1,products!$A$1:$G$1,0))</f>
        <v>9.9499999999999993</v>
      </c>
      <c r="P523" s="26">
        <f t="shared" si="26"/>
        <v>39.799999999999997</v>
      </c>
      <c r="Q523" s="11">
        <f>_xlfn.XLOOKUP($F523,products!$A$2:$A$49,products!$G$2:$G$49,,0)</f>
        <v>0.59699999999999998</v>
      </c>
      <c r="R523" s="6" t="str">
        <f>IF(_xlfn.XLOOKUP(E523,customers!A523:A1522,customers!I523:I1522,0)=0,"Not Available",(_xlfn.XLOOKUP(E523,customers!A523:A1522,customers!I523:I1522,0)))</f>
        <v>Not Available</v>
      </c>
    </row>
    <row r="524" spans="1:18" x14ac:dyDescent="0.25">
      <c r="A524" s="6" t="s">
        <v>3441</v>
      </c>
      <c r="B524" s="23">
        <v>43625</v>
      </c>
      <c r="C524" s="6" t="str">
        <f t="shared" si="24"/>
        <v>Sunday</v>
      </c>
      <c r="D524" s="6" t="str">
        <f t="shared" si="25"/>
        <v>June</v>
      </c>
      <c r="E524" s="6" t="s">
        <v>3442</v>
      </c>
      <c r="F524" s="6" t="s">
        <v>6146</v>
      </c>
      <c r="G524" s="6">
        <v>5</v>
      </c>
      <c r="H524" s="6" t="str">
        <f>_xlfn.XLOOKUP(E524,customers!$A$2:$A$1001,customers!$B$2:$B$1001,,0)</f>
        <v>Vasili Upstone</v>
      </c>
      <c r="I524" s="6" t="str">
        <f>IF(_xlfn.XLOOKUP(E524,customers!$A$2:$A$1001,customers!$C$2:$C$1001,,0)=0,"Not Available",(_xlfn.XLOOKUP(E524,customers!$A$2:$A$1001,customers!$C$2:$C$1001,,0)))</f>
        <v>vupstoneei@google.pl</v>
      </c>
      <c r="J524" s="6" t="str">
        <f>_xlfn.XLOOKUP(E524,customers!$A$1:$A$1001,customers!$G$1:$G$1001,,0)</f>
        <v>United States</v>
      </c>
      <c r="K524" s="6" t="str">
        <f>_xlfn.XLOOKUP($E524,customers!$A$2:$A$1001,customers!$F$2:$F$1001,,0)</f>
        <v>Topeka</v>
      </c>
      <c r="L524" s="6" t="s">
        <v>6196</v>
      </c>
      <c r="M524" s="6" t="s">
        <v>6197</v>
      </c>
      <c r="N524" s="7">
        <f>INDEX(products!$A$1:$G$49,MATCH('orders '!$F524,products!$A$1:$A$49,0),MATCH('orders '!N$1,products!$A$1:$G$1,0))</f>
        <v>0.5</v>
      </c>
      <c r="O524" s="24">
        <f>INDEX(products!$A$1:$G$49,MATCH('orders '!$F524,products!$A$1:$A$49,0),MATCH('orders '!O$1,products!$A$1:$G$1,0))</f>
        <v>5.97</v>
      </c>
      <c r="P524" s="24">
        <f t="shared" si="26"/>
        <v>29.849999999999998</v>
      </c>
      <c r="Q524" s="8">
        <f>_xlfn.XLOOKUP($F524,products!$A$2:$A$49,products!$G$2:$G$49,,0)</f>
        <v>0.35819999999999996</v>
      </c>
      <c r="R524" s="6" t="str">
        <f>IF(_xlfn.XLOOKUP(E524,customers!A524:A1523,customers!I524:I1523,0)=0,"Not Available",(_xlfn.XLOOKUP(E524,customers!A524:A1523,customers!I524:I1523,0)))</f>
        <v>No</v>
      </c>
    </row>
    <row r="525" spans="1:18" x14ac:dyDescent="0.25">
      <c r="A525" s="9" t="s">
        <v>3447</v>
      </c>
      <c r="B525" s="25">
        <v>44129</v>
      </c>
      <c r="C525" s="9" t="str">
        <f t="shared" si="24"/>
        <v>Sunday</v>
      </c>
      <c r="D525" s="9" t="str">
        <f t="shared" si="25"/>
        <v>October</v>
      </c>
      <c r="E525" s="9" t="s">
        <v>3448</v>
      </c>
      <c r="F525" s="9" t="s">
        <v>6165</v>
      </c>
      <c r="G525" s="9">
        <v>1</v>
      </c>
      <c r="H525" s="9" t="str">
        <f>_xlfn.XLOOKUP(E525,customers!$A$2:$A$1001,customers!$B$2:$B$1001,,0)</f>
        <v>Berty Beelby</v>
      </c>
      <c r="I525" s="9" t="str">
        <f>IF(_xlfn.XLOOKUP(E525,customers!$A$2:$A$1001,customers!$C$2:$C$1001,,0)=0,"Not Available",(_xlfn.XLOOKUP(E525,customers!$A$2:$A$1001,customers!$C$2:$C$1001,,0)))</f>
        <v>bbeelbyej@rediff.com</v>
      </c>
      <c r="J525" s="9" t="str">
        <f>_xlfn.XLOOKUP(E525,customers!$A$1:$A$1001,customers!$G$1:$G$1001,,0)</f>
        <v>Ireland</v>
      </c>
      <c r="K525" s="9" t="str">
        <f>_xlfn.XLOOKUP($E525,customers!$A$2:$A$1001,customers!$F$2:$F$1001,,0)</f>
        <v>Lucan</v>
      </c>
      <c r="L525" s="9" t="s">
        <v>6201</v>
      </c>
      <c r="M525" s="9" t="s">
        <v>6202</v>
      </c>
      <c r="N525" s="10">
        <f>INDEX(products!$A$1:$G$49,MATCH('orders '!$F525,products!$A$1:$A$49,0),MATCH('orders '!N$1,products!$A$1:$G$1,0))</f>
        <v>2.5</v>
      </c>
      <c r="O525" s="26">
        <f>INDEX(products!$A$1:$G$49,MATCH('orders '!$F525,products!$A$1:$A$49,0),MATCH('orders '!O$1,products!$A$1:$G$1,0))</f>
        <v>29.784999999999997</v>
      </c>
      <c r="P525" s="26">
        <f t="shared" si="26"/>
        <v>29.784999999999997</v>
      </c>
      <c r="Q525" s="11">
        <f>_xlfn.XLOOKUP($F525,products!$A$2:$A$49,products!$G$2:$G$49,,0)</f>
        <v>3.8720499999999998</v>
      </c>
      <c r="R525" s="6" t="str">
        <f>IF(_xlfn.XLOOKUP(E525,customers!A525:A1524,customers!I525:I1524,0)=0,"Not Available",(_xlfn.XLOOKUP(E525,customers!A525:A1524,customers!I525:I1524,0)))</f>
        <v>No</v>
      </c>
    </row>
    <row r="526" spans="1:18" x14ac:dyDescent="0.25">
      <c r="A526" s="6" t="s">
        <v>3453</v>
      </c>
      <c r="B526" s="23">
        <v>44255</v>
      </c>
      <c r="C526" s="6" t="str">
        <f t="shared" si="24"/>
        <v>Sunday</v>
      </c>
      <c r="D526" s="6" t="str">
        <f t="shared" si="25"/>
        <v>February</v>
      </c>
      <c r="E526" s="6" t="s">
        <v>3454</v>
      </c>
      <c r="F526" s="6" t="s">
        <v>6164</v>
      </c>
      <c r="G526" s="6">
        <v>2</v>
      </c>
      <c r="H526" s="6" t="str">
        <f>_xlfn.XLOOKUP(E526,customers!$A$2:$A$1001,customers!$B$2:$B$1001,,0)</f>
        <v>Erny Stenyng</v>
      </c>
      <c r="I526" s="6" t="str">
        <f>IF(_xlfn.XLOOKUP(E526,customers!$A$2:$A$1001,customers!$C$2:$C$1001,,0)=0,"Not Available",(_xlfn.XLOOKUP(E526,customers!$A$2:$A$1001,customers!$C$2:$C$1001,,0)))</f>
        <v>Not Available</v>
      </c>
      <c r="J526" s="6" t="str">
        <f>_xlfn.XLOOKUP(E526,customers!$A$1:$A$1001,customers!$G$1:$G$1001,,0)</f>
        <v>United States</v>
      </c>
      <c r="K526" s="6" t="str">
        <f>_xlfn.XLOOKUP($E526,customers!$A$2:$A$1001,customers!$F$2:$F$1001,,0)</f>
        <v>Springfield</v>
      </c>
      <c r="L526" s="6" t="s">
        <v>6201</v>
      </c>
      <c r="M526" s="6" t="s">
        <v>6200</v>
      </c>
      <c r="N526" s="7">
        <f>INDEX(products!$A$1:$G$49,MATCH('orders '!$F526,products!$A$1:$A$49,0),MATCH('orders '!N$1,products!$A$1:$G$1,0))</f>
        <v>2.5</v>
      </c>
      <c r="O526" s="24">
        <f>INDEX(products!$A$1:$G$49,MATCH('orders '!$F526,products!$A$1:$A$49,0),MATCH('orders '!O$1,products!$A$1:$G$1,0))</f>
        <v>36.454999999999998</v>
      </c>
      <c r="P526" s="24">
        <f t="shared" si="26"/>
        <v>72.91</v>
      </c>
      <c r="Q526" s="8">
        <f>_xlfn.XLOOKUP($F526,products!$A$2:$A$49,products!$G$2:$G$49,,0)</f>
        <v>4.7391499999999995</v>
      </c>
      <c r="R526" s="6" t="str">
        <f>IF(_xlfn.XLOOKUP(E526,customers!A526:A1525,customers!I526:I1525,0)=0,"Not Available",(_xlfn.XLOOKUP(E526,customers!A526:A1525,customers!I526:I1525,0)))</f>
        <v>No</v>
      </c>
    </row>
    <row r="527" spans="1:18" x14ac:dyDescent="0.25">
      <c r="A527" s="9" t="s">
        <v>3458</v>
      </c>
      <c r="B527" s="25">
        <v>44038</v>
      </c>
      <c r="C527" s="9" t="str">
        <f t="shared" si="24"/>
        <v>Sunday</v>
      </c>
      <c r="D527" s="9" t="str">
        <f t="shared" si="25"/>
        <v>July</v>
      </c>
      <c r="E527" s="9" t="s">
        <v>3459</v>
      </c>
      <c r="F527" s="9" t="s">
        <v>6163</v>
      </c>
      <c r="G527" s="9">
        <v>5</v>
      </c>
      <c r="H527" s="9" t="str">
        <f>_xlfn.XLOOKUP(E527,customers!$A$2:$A$1001,customers!$B$2:$B$1001,,0)</f>
        <v>Edin Yantsurev</v>
      </c>
      <c r="I527" s="9" t="str">
        <f>IF(_xlfn.XLOOKUP(E527,customers!$A$2:$A$1001,customers!$C$2:$C$1001,,0)=0,"Not Available",(_xlfn.XLOOKUP(E527,customers!$A$2:$A$1001,customers!$C$2:$C$1001,,0)))</f>
        <v>Not Available</v>
      </c>
      <c r="J527" s="9" t="str">
        <f>_xlfn.XLOOKUP(E527,customers!$A$1:$A$1001,customers!$G$1:$G$1001,,0)</f>
        <v>United States</v>
      </c>
      <c r="K527" s="9" t="str">
        <f>_xlfn.XLOOKUP($E527,customers!$A$2:$A$1001,customers!$F$2:$F$1001,,0)</f>
        <v>Camden</v>
      </c>
      <c r="L527" s="9" t="s">
        <v>6196</v>
      </c>
      <c r="M527" s="9" t="s">
        <v>6202</v>
      </c>
      <c r="N527" s="10">
        <f>INDEX(products!$A$1:$G$49,MATCH('orders '!$F527,products!$A$1:$A$49,0),MATCH('orders '!N$1,products!$A$1:$G$1,0))</f>
        <v>0.2</v>
      </c>
      <c r="O527" s="26">
        <f>INDEX(products!$A$1:$G$49,MATCH('orders '!$F527,products!$A$1:$A$49,0),MATCH('orders '!O$1,products!$A$1:$G$1,0))</f>
        <v>2.6849999999999996</v>
      </c>
      <c r="P527" s="26">
        <f t="shared" si="26"/>
        <v>13.424999999999997</v>
      </c>
      <c r="Q527" s="11">
        <f>_xlfn.XLOOKUP($F527,products!$A$2:$A$49,products!$G$2:$G$49,,0)</f>
        <v>0.16109999999999997</v>
      </c>
      <c r="R527" s="6" t="str">
        <f>IF(_xlfn.XLOOKUP(E527,customers!A527:A1526,customers!I527:I1526,0)=0,"Not Available",(_xlfn.XLOOKUP(E527,customers!A527:A1526,customers!I527:I1526,0)))</f>
        <v>Yes</v>
      </c>
    </row>
    <row r="528" spans="1:18" x14ac:dyDescent="0.25">
      <c r="A528" s="6" t="s">
        <v>3463</v>
      </c>
      <c r="B528" s="23">
        <v>44717</v>
      </c>
      <c r="C528" s="6" t="str">
        <f t="shared" si="24"/>
        <v>Sunday</v>
      </c>
      <c r="D528" s="6" t="str">
        <f t="shared" si="25"/>
        <v>June</v>
      </c>
      <c r="E528" s="6" t="s">
        <v>3464</v>
      </c>
      <c r="F528" s="6" t="s">
        <v>6166</v>
      </c>
      <c r="G528" s="6">
        <v>4</v>
      </c>
      <c r="H528" s="6" t="str">
        <f>_xlfn.XLOOKUP(E528,customers!$A$2:$A$1001,customers!$B$2:$B$1001,,0)</f>
        <v>Webb Speechly</v>
      </c>
      <c r="I528" s="6" t="str">
        <f>IF(_xlfn.XLOOKUP(E528,customers!$A$2:$A$1001,customers!$C$2:$C$1001,,0)=0,"Not Available",(_xlfn.XLOOKUP(E528,customers!$A$2:$A$1001,customers!$C$2:$C$1001,,0)))</f>
        <v>wspeechlyem@amazon.com</v>
      </c>
      <c r="J528" s="6" t="str">
        <f>_xlfn.XLOOKUP(E528,customers!$A$1:$A$1001,customers!$G$1:$G$1001,,0)</f>
        <v>United States</v>
      </c>
      <c r="K528" s="6" t="str">
        <f>_xlfn.XLOOKUP($E528,customers!$A$2:$A$1001,customers!$F$2:$F$1001,,0)</f>
        <v>Seattle</v>
      </c>
      <c r="L528" s="6" t="s">
        <v>6198</v>
      </c>
      <c r="M528" s="6" t="s">
        <v>6197</v>
      </c>
      <c r="N528" s="7">
        <f>INDEX(products!$A$1:$G$49,MATCH('orders '!$F528,products!$A$1:$A$49,0),MATCH('orders '!N$1,products!$A$1:$G$1,0))</f>
        <v>2.5</v>
      </c>
      <c r="O528" s="24">
        <f>INDEX(products!$A$1:$G$49,MATCH('orders '!$F528,products!$A$1:$A$49,0),MATCH('orders '!O$1,products!$A$1:$G$1,0))</f>
        <v>31.624999999999996</v>
      </c>
      <c r="P528" s="24">
        <f t="shared" si="26"/>
        <v>126.49999999999999</v>
      </c>
      <c r="Q528" s="8">
        <f>_xlfn.XLOOKUP($F528,products!$A$2:$A$49,products!$G$2:$G$49,,0)</f>
        <v>3.4787499999999998</v>
      </c>
      <c r="R528" s="6" t="str">
        <f>IF(_xlfn.XLOOKUP(E528,customers!A528:A1527,customers!I528:I1527,0)=0,"Not Available",(_xlfn.XLOOKUP(E528,customers!A528:A1527,customers!I528:I1527,0)))</f>
        <v>Yes</v>
      </c>
    </row>
    <row r="529" spans="1:18" x14ac:dyDescent="0.25">
      <c r="A529" s="9" t="s">
        <v>3469</v>
      </c>
      <c r="B529" s="25">
        <v>43517</v>
      </c>
      <c r="C529" s="9" t="str">
        <f t="shared" si="24"/>
        <v>Thursday</v>
      </c>
      <c r="D529" s="9" t="str">
        <f t="shared" si="25"/>
        <v>February</v>
      </c>
      <c r="E529" s="9" t="s">
        <v>3470</v>
      </c>
      <c r="F529" s="9" t="s">
        <v>6139</v>
      </c>
      <c r="G529" s="9">
        <v>5</v>
      </c>
      <c r="H529" s="9" t="str">
        <f>_xlfn.XLOOKUP(E529,customers!$A$2:$A$1001,customers!$B$2:$B$1001,,0)</f>
        <v>Irvine Phillpot</v>
      </c>
      <c r="I529" s="9" t="str">
        <f>IF(_xlfn.XLOOKUP(E529,customers!$A$2:$A$1001,customers!$C$2:$C$1001,,0)=0,"Not Available",(_xlfn.XLOOKUP(E529,customers!$A$2:$A$1001,customers!$C$2:$C$1001,,0)))</f>
        <v>iphillpoten@buzzfeed.com</v>
      </c>
      <c r="J529" s="9" t="str">
        <f>_xlfn.XLOOKUP(E529,customers!$A$1:$A$1001,customers!$G$1:$G$1001,,0)</f>
        <v>United Kingdom</v>
      </c>
      <c r="K529" s="9" t="str">
        <f>_xlfn.XLOOKUP($E529,customers!$A$2:$A$1001,customers!$F$2:$F$1001,,0)</f>
        <v>Wootton</v>
      </c>
      <c r="L529" s="9" t="s">
        <v>6198</v>
      </c>
      <c r="M529" s="9" t="s">
        <v>6197</v>
      </c>
      <c r="N529" s="10">
        <f>INDEX(products!$A$1:$G$49,MATCH('orders '!$F529,products!$A$1:$A$49,0),MATCH('orders '!N$1,products!$A$1:$G$1,0))</f>
        <v>0.5</v>
      </c>
      <c r="O529" s="26">
        <f>INDEX(products!$A$1:$G$49,MATCH('orders '!$F529,products!$A$1:$A$49,0),MATCH('orders '!O$1,products!$A$1:$G$1,0))</f>
        <v>8.25</v>
      </c>
      <c r="P529" s="26">
        <f t="shared" si="26"/>
        <v>41.25</v>
      </c>
      <c r="Q529" s="11">
        <f>_xlfn.XLOOKUP($F529,products!$A$2:$A$49,products!$G$2:$G$49,,0)</f>
        <v>0.90749999999999997</v>
      </c>
      <c r="R529" s="6" t="str">
        <f>IF(_xlfn.XLOOKUP(E529,customers!A529:A1528,customers!I529:I1528,0)=0,"Not Available",(_xlfn.XLOOKUP(E529,customers!A529:A1528,customers!I529:I1528,0)))</f>
        <v>No</v>
      </c>
    </row>
    <row r="530" spans="1:18" x14ac:dyDescent="0.25">
      <c r="A530" s="6" t="s">
        <v>3475</v>
      </c>
      <c r="B530" s="23">
        <v>43926</v>
      </c>
      <c r="C530" s="6" t="str">
        <f t="shared" si="24"/>
        <v>Sunday</v>
      </c>
      <c r="D530" s="6" t="str">
        <f t="shared" si="25"/>
        <v>April</v>
      </c>
      <c r="E530" s="6" t="s">
        <v>3476</v>
      </c>
      <c r="F530" s="6" t="s">
        <v>6176</v>
      </c>
      <c r="G530" s="6">
        <v>6</v>
      </c>
      <c r="H530" s="6" t="str">
        <f>_xlfn.XLOOKUP(E530,customers!$A$2:$A$1001,customers!$B$2:$B$1001,,0)</f>
        <v>Lem Pennacci</v>
      </c>
      <c r="I530" s="6" t="str">
        <f>IF(_xlfn.XLOOKUP(E530,customers!$A$2:$A$1001,customers!$C$2:$C$1001,,0)=0,"Not Available",(_xlfn.XLOOKUP(E530,customers!$A$2:$A$1001,customers!$C$2:$C$1001,,0)))</f>
        <v>lpennaccieo@statcounter.com</v>
      </c>
      <c r="J530" s="6" t="str">
        <f>_xlfn.XLOOKUP(E530,customers!$A$1:$A$1001,customers!$G$1:$G$1001,,0)</f>
        <v>United States</v>
      </c>
      <c r="K530" s="6" t="str">
        <f>_xlfn.XLOOKUP($E530,customers!$A$2:$A$1001,customers!$F$2:$F$1001,,0)</f>
        <v>Waco</v>
      </c>
      <c r="L530" s="6" t="s">
        <v>6198</v>
      </c>
      <c r="M530" s="6" t="s">
        <v>6200</v>
      </c>
      <c r="N530" s="7">
        <f>INDEX(products!$A$1:$G$49,MATCH('orders '!$F530,products!$A$1:$A$49,0),MATCH('orders '!N$1,products!$A$1:$G$1,0))</f>
        <v>0.5</v>
      </c>
      <c r="O530" s="24">
        <f>INDEX(products!$A$1:$G$49,MATCH('orders '!$F530,products!$A$1:$A$49,0),MATCH('orders '!O$1,products!$A$1:$G$1,0))</f>
        <v>8.91</v>
      </c>
      <c r="P530" s="24">
        <f t="shared" si="26"/>
        <v>53.46</v>
      </c>
      <c r="Q530" s="8">
        <f>_xlfn.XLOOKUP($F530,products!$A$2:$A$49,products!$G$2:$G$49,,0)</f>
        <v>0.98009999999999997</v>
      </c>
      <c r="R530" s="6" t="str">
        <f>IF(_xlfn.XLOOKUP(E530,customers!A530:A1529,customers!I530:I1529,0)=0,"Not Available",(_xlfn.XLOOKUP(E530,customers!A530:A1529,customers!I530:I1529,0)))</f>
        <v>No</v>
      </c>
    </row>
    <row r="531" spans="1:18" x14ac:dyDescent="0.25">
      <c r="A531" s="9" t="s">
        <v>3481</v>
      </c>
      <c r="B531" s="25">
        <v>43475</v>
      </c>
      <c r="C531" s="9" t="str">
        <f t="shared" si="24"/>
        <v>Thursday</v>
      </c>
      <c r="D531" s="9" t="str">
        <f t="shared" si="25"/>
        <v>January</v>
      </c>
      <c r="E531" s="9" t="s">
        <v>3482</v>
      </c>
      <c r="F531" s="9" t="s">
        <v>6138</v>
      </c>
      <c r="G531" s="9">
        <v>6</v>
      </c>
      <c r="H531" s="9" t="str">
        <f>_xlfn.XLOOKUP(E531,customers!$A$2:$A$1001,customers!$B$2:$B$1001,,0)</f>
        <v>Starr Arpin</v>
      </c>
      <c r="I531" s="9" t="str">
        <f>IF(_xlfn.XLOOKUP(E531,customers!$A$2:$A$1001,customers!$C$2:$C$1001,,0)=0,"Not Available",(_xlfn.XLOOKUP(E531,customers!$A$2:$A$1001,customers!$C$2:$C$1001,,0)))</f>
        <v>sarpinep@moonfruit.com</v>
      </c>
      <c r="J531" s="9" t="str">
        <f>_xlfn.XLOOKUP(E531,customers!$A$1:$A$1001,customers!$G$1:$G$1001,,0)</f>
        <v>United States</v>
      </c>
      <c r="K531" s="9" t="str">
        <f>_xlfn.XLOOKUP($E531,customers!$A$2:$A$1001,customers!$F$2:$F$1001,,0)</f>
        <v>Richmond</v>
      </c>
      <c r="L531" s="9" t="s">
        <v>6196</v>
      </c>
      <c r="M531" s="9" t="s">
        <v>6197</v>
      </c>
      <c r="N531" s="10">
        <f>INDEX(products!$A$1:$G$49,MATCH('orders '!$F531,products!$A$1:$A$49,0),MATCH('orders '!N$1,products!$A$1:$G$1,0))</f>
        <v>1</v>
      </c>
      <c r="O531" s="26">
        <f>INDEX(products!$A$1:$G$49,MATCH('orders '!$F531,products!$A$1:$A$49,0),MATCH('orders '!O$1,products!$A$1:$G$1,0))</f>
        <v>9.9499999999999993</v>
      </c>
      <c r="P531" s="26">
        <f t="shared" si="26"/>
        <v>59.699999999999996</v>
      </c>
      <c r="Q531" s="11">
        <f>_xlfn.XLOOKUP($F531,products!$A$2:$A$49,products!$G$2:$G$49,,0)</f>
        <v>0.59699999999999998</v>
      </c>
      <c r="R531" s="6" t="str">
        <f>IF(_xlfn.XLOOKUP(E531,customers!A531:A1530,customers!I531:I1530,0)=0,"Not Available",(_xlfn.XLOOKUP(E531,customers!A531:A1530,customers!I531:I1530,0)))</f>
        <v>No</v>
      </c>
    </row>
    <row r="532" spans="1:18" x14ac:dyDescent="0.25">
      <c r="A532" s="6" t="s">
        <v>3487</v>
      </c>
      <c r="B532" s="23">
        <v>44663</v>
      </c>
      <c r="C532" s="6" t="str">
        <f t="shared" si="24"/>
        <v>Tuesday</v>
      </c>
      <c r="D532" s="6" t="str">
        <f t="shared" si="25"/>
        <v>April</v>
      </c>
      <c r="E532" s="6" t="s">
        <v>3488</v>
      </c>
      <c r="F532" s="6" t="s">
        <v>6138</v>
      </c>
      <c r="G532" s="6">
        <v>6</v>
      </c>
      <c r="H532" s="6" t="str">
        <f>_xlfn.XLOOKUP(E532,customers!$A$2:$A$1001,customers!$B$2:$B$1001,,0)</f>
        <v>Donny Fries</v>
      </c>
      <c r="I532" s="6" t="str">
        <f>IF(_xlfn.XLOOKUP(E532,customers!$A$2:$A$1001,customers!$C$2:$C$1001,,0)=0,"Not Available",(_xlfn.XLOOKUP(E532,customers!$A$2:$A$1001,customers!$C$2:$C$1001,,0)))</f>
        <v>dfrieseq@cargocollective.com</v>
      </c>
      <c r="J532" s="6" t="str">
        <f>_xlfn.XLOOKUP(E532,customers!$A$1:$A$1001,customers!$G$1:$G$1001,,0)</f>
        <v>United States</v>
      </c>
      <c r="K532" s="6" t="str">
        <f>_xlfn.XLOOKUP($E532,customers!$A$2:$A$1001,customers!$F$2:$F$1001,,0)</f>
        <v>Toledo</v>
      </c>
      <c r="L532" s="6" t="s">
        <v>6196</v>
      </c>
      <c r="M532" s="6" t="s">
        <v>6197</v>
      </c>
      <c r="N532" s="7">
        <f>INDEX(products!$A$1:$G$49,MATCH('orders '!$F532,products!$A$1:$A$49,0),MATCH('orders '!N$1,products!$A$1:$G$1,0))</f>
        <v>1</v>
      </c>
      <c r="O532" s="24">
        <f>INDEX(products!$A$1:$G$49,MATCH('orders '!$F532,products!$A$1:$A$49,0),MATCH('orders '!O$1,products!$A$1:$G$1,0))</f>
        <v>9.9499999999999993</v>
      </c>
      <c r="P532" s="24">
        <f t="shared" si="26"/>
        <v>59.699999999999996</v>
      </c>
      <c r="Q532" s="8">
        <f>_xlfn.XLOOKUP($F532,products!$A$2:$A$49,products!$G$2:$G$49,,0)</f>
        <v>0.59699999999999998</v>
      </c>
      <c r="R532" s="6" t="str">
        <f>IF(_xlfn.XLOOKUP(E532,customers!A532:A1531,customers!I532:I1531,0)=0,"Not Available",(_xlfn.XLOOKUP(E532,customers!A532:A1531,customers!I532:I1531,0)))</f>
        <v>No</v>
      </c>
    </row>
    <row r="533" spans="1:18" x14ac:dyDescent="0.25">
      <c r="A533" s="9" t="s">
        <v>3493</v>
      </c>
      <c r="B533" s="25">
        <v>44591</v>
      </c>
      <c r="C533" s="9" t="str">
        <f t="shared" si="24"/>
        <v>Sunday</v>
      </c>
      <c r="D533" s="9" t="str">
        <f t="shared" si="25"/>
        <v>January</v>
      </c>
      <c r="E533" s="9" t="s">
        <v>3494</v>
      </c>
      <c r="F533" s="9" t="s">
        <v>6177</v>
      </c>
      <c r="G533" s="9">
        <v>5</v>
      </c>
      <c r="H533" s="9" t="str">
        <f>_xlfn.XLOOKUP(E533,customers!$A$2:$A$1001,customers!$B$2:$B$1001,,0)</f>
        <v>Rana Sharer</v>
      </c>
      <c r="I533" s="9" t="str">
        <f>IF(_xlfn.XLOOKUP(E533,customers!$A$2:$A$1001,customers!$C$2:$C$1001,,0)=0,"Not Available",(_xlfn.XLOOKUP(E533,customers!$A$2:$A$1001,customers!$C$2:$C$1001,,0)))</f>
        <v>rsharerer@flavors.me</v>
      </c>
      <c r="J533" s="9" t="str">
        <f>_xlfn.XLOOKUP(E533,customers!$A$1:$A$1001,customers!$G$1:$G$1001,,0)</f>
        <v>United States</v>
      </c>
      <c r="K533" s="9" t="str">
        <f>_xlfn.XLOOKUP($E533,customers!$A$2:$A$1001,customers!$F$2:$F$1001,,0)</f>
        <v>Huntington</v>
      </c>
      <c r="L533" s="9" t="s">
        <v>6196</v>
      </c>
      <c r="M533" s="9" t="s">
        <v>6202</v>
      </c>
      <c r="N533" s="10">
        <f>INDEX(products!$A$1:$G$49,MATCH('orders '!$F533,products!$A$1:$A$49,0),MATCH('orders '!N$1,products!$A$1:$G$1,0))</f>
        <v>1</v>
      </c>
      <c r="O533" s="26">
        <f>INDEX(products!$A$1:$G$49,MATCH('orders '!$F533,products!$A$1:$A$49,0),MATCH('orders '!O$1,products!$A$1:$G$1,0))</f>
        <v>8.9499999999999993</v>
      </c>
      <c r="P533" s="26">
        <f t="shared" si="26"/>
        <v>44.75</v>
      </c>
      <c r="Q533" s="11">
        <f>_xlfn.XLOOKUP($F533,products!$A$2:$A$49,products!$G$2:$G$49,,0)</f>
        <v>0.53699999999999992</v>
      </c>
      <c r="R533" s="6" t="str">
        <f>IF(_xlfn.XLOOKUP(E533,customers!A533:A1532,customers!I533:I1532,0)=0,"Not Available",(_xlfn.XLOOKUP(E533,customers!A533:A1532,customers!I533:I1532,0)))</f>
        <v>No</v>
      </c>
    </row>
    <row r="534" spans="1:18" x14ac:dyDescent="0.25">
      <c r="A534" s="6" t="s">
        <v>3499</v>
      </c>
      <c r="B534" s="23">
        <v>44330</v>
      </c>
      <c r="C534" s="6" t="str">
        <f t="shared" si="24"/>
        <v>Friday</v>
      </c>
      <c r="D534" s="6" t="str">
        <f t="shared" si="25"/>
        <v>May</v>
      </c>
      <c r="E534" s="6" t="s">
        <v>3500</v>
      </c>
      <c r="F534" s="6" t="s">
        <v>6139</v>
      </c>
      <c r="G534" s="6">
        <v>2</v>
      </c>
      <c r="H534" s="6" t="str">
        <f>_xlfn.XLOOKUP(E534,customers!$A$2:$A$1001,customers!$B$2:$B$1001,,0)</f>
        <v>Nannie Naseby</v>
      </c>
      <c r="I534" s="6" t="str">
        <f>IF(_xlfn.XLOOKUP(E534,customers!$A$2:$A$1001,customers!$C$2:$C$1001,,0)=0,"Not Available",(_xlfn.XLOOKUP(E534,customers!$A$2:$A$1001,customers!$C$2:$C$1001,,0)))</f>
        <v>nnasebyes@umich.edu</v>
      </c>
      <c r="J534" s="6" t="str">
        <f>_xlfn.XLOOKUP(E534,customers!$A$1:$A$1001,customers!$G$1:$G$1001,,0)</f>
        <v>United States</v>
      </c>
      <c r="K534" s="6" t="str">
        <f>_xlfn.XLOOKUP($E534,customers!$A$2:$A$1001,customers!$F$2:$F$1001,,0)</f>
        <v>Winter Haven</v>
      </c>
      <c r="L534" s="6" t="s">
        <v>6198</v>
      </c>
      <c r="M534" s="6" t="s">
        <v>6197</v>
      </c>
      <c r="N534" s="7">
        <f>INDEX(products!$A$1:$G$49,MATCH('orders '!$F534,products!$A$1:$A$49,0),MATCH('orders '!N$1,products!$A$1:$G$1,0))</f>
        <v>0.5</v>
      </c>
      <c r="O534" s="24">
        <f>INDEX(products!$A$1:$G$49,MATCH('orders '!$F534,products!$A$1:$A$49,0),MATCH('orders '!O$1,products!$A$1:$G$1,0))</f>
        <v>8.25</v>
      </c>
      <c r="P534" s="24">
        <f t="shared" si="26"/>
        <v>16.5</v>
      </c>
      <c r="Q534" s="8">
        <f>_xlfn.XLOOKUP($F534,products!$A$2:$A$49,products!$G$2:$G$49,,0)</f>
        <v>0.90749999999999997</v>
      </c>
      <c r="R534" s="6" t="str">
        <f>IF(_xlfn.XLOOKUP(E534,customers!A534:A1533,customers!I534:I1533,0)=0,"Not Available",(_xlfn.XLOOKUP(E534,customers!A534:A1533,customers!I534:I1533,0)))</f>
        <v>Yes</v>
      </c>
    </row>
    <row r="535" spans="1:18" x14ac:dyDescent="0.25">
      <c r="A535" s="9" t="s">
        <v>3505</v>
      </c>
      <c r="B535" s="25">
        <v>44724</v>
      </c>
      <c r="C535" s="9" t="str">
        <f t="shared" si="24"/>
        <v>Sunday</v>
      </c>
      <c r="D535" s="9" t="str">
        <f t="shared" si="25"/>
        <v>June</v>
      </c>
      <c r="E535" s="9" t="s">
        <v>3506</v>
      </c>
      <c r="F535" s="9" t="s">
        <v>6172</v>
      </c>
      <c r="G535" s="9">
        <v>4</v>
      </c>
      <c r="H535" s="9" t="str">
        <f>_xlfn.XLOOKUP(E535,customers!$A$2:$A$1001,customers!$B$2:$B$1001,,0)</f>
        <v>Rea Offell</v>
      </c>
      <c r="I535" s="9" t="str">
        <f>IF(_xlfn.XLOOKUP(E535,customers!$A$2:$A$1001,customers!$C$2:$C$1001,,0)=0,"Not Available",(_xlfn.XLOOKUP(E535,customers!$A$2:$A$1001,customers!$C$2:$C$1001,,0)))</f>
        <v>Not Available</v>
      </c>
      <c r="J535" s="9" t="str">
        <f>_xlfn.XLOOKUP(E535,customers!$A$1:$A$1001,customers!$G$1:$G$1001,,0)</f>
        <v>United States</v>
      </c>
      <c r="K535" s="9" t="str">
        <f>_xlfn.XLOOKUP($E535,customers!$A$2:$A$1001,customers!$F$2:$F$1001,,0)</f>
        <v>Dallas</v>
      </c>
      <c r="L535" s="9" t="s">
        <v>6196</v>
      </c>
      <c r="M535" s="9" t="s">
        <v>6202</v>
      </c>
      <c r="N535" s="10">
        <f>INDEX(products!$A$1:$G$49,MATCH('orders '!$F535,products!$A$1:$A$49,0),MATCH('orders '!N$1,products!$A$1:$G$1,0))</f>
        <v>0.5</v>
      </c>
      <c r="O535" s="26">
        <f>INDEX(products!$A$1:$G$49,MATCH('orders '!$F535,products!$A$1:$A$49,0),MATCH('orders '!O$1,products!$A$1:$G$1,0))</f>
        <v>5.3699999999999992</v>
      </c>
      <c r="P535" s="26">
        <f t="shared" si="26"/>
        <v>21.479999999999997</v>
      </c>
      <c r="Q535" s="11">
        <f>_xlfn.XLOOKUP($F535,products!$A$2:$A$49,products!$G$2:$G$49,,0)</f>
        <v>0.32219999999999993</v>
      </c>
      <c r="R535" s="6" t="str">
        <f>IF(_xlfn.XLOOKUP(E535,customers!A535:A1534,customers!I535:I1534,0)=0,"Not Available",(_xlfn.XLOOKUP(E535,customers!A535:A1534,customers!I535:I1534,0)))</f>
        <v>No</v>
      </c>
    </row>
    <row r="536" spans="1:18" x14ac:dyDescent="0.25">
      <c r="A536" s="6" t="s">
        <v>3510</v>
      </c>
      <c r="B536" s="23">
        <v>44563</v>
      </c>
      <c r="C536" s="6" t="str">
        <f t="shared" si="24"/>
        <v>Sunday</v>
      </c>
      <c r="D536" s="6" t="str">
        <f t="shared" si="25"/>
        <v>January</v>
      </c>
      <c r="E536" s="6" t="s">
        <v>3511</v>
      </c>
      <c r="F536" s="6" t="s">
        <v>6151</v>
      </c>
      <c r="G536" s="6">
        <v>2</v>
      </c>
      <c r="H536" s="6" t="str">
        <f>_xlfn.XLOOKUP(E536,customers!$A$2:$A$1001,customers!$B$2:$B$1001,,0)</f>
        <v>Kris O'Cullen</v>
      </c>
      <c r="I536" s="6" t="str">
        <f>IF(_xlfn.XLOOKUP(E536,customers!$A$2:$A$1001,customers!$C$2:$C$1001,,0)=0,"Not Available",(_xlfn.XLOOKUP(E536,customers!$A$2:$A$1001,customers!$C$2:$C$1001,,0)))</f>
        <v>koculleneu@ca.gov</v>
      </c>
      <c r="J536" s="6" t="str">
        <f>_xlfn.XLOOKUP(E536,customers!$A$1:$A$1001,customers!$G$1:$G$1001,,0)</f>
        <v>Ireland</v>
      </c>
      <c r="K536" s="6" t="str">
        <f>_xlfn.XLOOKUP($E536,customers!$A$2:$A$1001,customers!$F$2:$F$1001,,0)</f>
        <v>Adare</v>
      </c>
      <c r="L536" s="6" t="s">
        <v>6196</v>
      </c>
      <c r="M536" s="6" t="s">
        <v>6197</v>
      </c>
      <c r="N536" s="7">
        <f>INDEX(products!$A$1:$G$49,MATCH('orders '!$F536,products!$A$1:$A$49,0),MATCH('orders '!N$1,products!$A$1:$G$1,0))</f>
        <v>2.5</v>
      </c>
      <c r="O536" s="24">
        <f>INDEX(products!$A$1:$G$49,MATCH('orders '!$F536,products!$A$1:$A$49,0),MATCH('orders '!O$1,products!$A$1:$G$1,0))</f>
        <v>22.884999999999998</v>
      </c>
      <c r="P536" s="24">
        <f t="shared" si="26"/>
        <v>45.769999999999996</v>
      </c>
      <c r="Q536" s="8">
        <f>_xlfn.XLOOKUP($F536,products!$A$2:$A$49,products!$G$2:$G$49,,0)</f>
        <v>1.3730999999999998</v>
      </c>
      <c r="R536" s="6" t="str">
        <f>IF(_xlfn.XLOOKUP(E536,customers!A536:A1535,customers!I536:I1535,0)=0,"Not Available",(_xlfn.XLOOKUP(E536,customers!A536:A1535,customers!I536:I1535,0)))</f>
        <v>Yes</v>
      </c>
    </row>
    <row r="537" spans="1:18" x14ac:dyDescent="0.25">
      <c r="A537" s="9" t="s">
        <v>3516</v>
      </c>
      <c r="B537" s="25">
        <v>44585</v>
      </c>
      <c r="C537" s="9" t="str">
        <f t="shared" si="24"/>
        <v>Monday</v>
      </c>
      <c r="D537" s="9" t="str">
        <f t="shared" si="25"/>
        <v>January</v>
      </c>
      <c r="E537" s="9" t="s">
        <v>3517</v>
      </c>
      <c r="F537" s="9" t="s">
        <v>6145</v>
      </c>
      <c r="G537" s="9">
        <v>2</v>
      </c>
      <c r="H537" s="9" t="str">
        <f>_xlfn.XLOOKUP(E537,customers!$A$2:$A$1001,customers!$B$2:$B$1001,,0)</f>
        <v>Timoteo Glisane</v>
      </c>
      <c r="I537" s="9" t="str">
        <f>IF(_xlfn.XLOOKUP(E537,customers!$A$2:$A$1001,customers!$C$2:$C$1001,,0)=0,"Not Available",(_xlfn.XLOOKUP(E537,customers!$A$2:$A$1001,customers!$C$2:$C$1001,,0)))</f>
        <v>Not Available</v>
      </c>
      <c r="J537" s="9" t="str">
        <f>_xlfn.XLOOKUP(E537,customers!$A$1:$A$1001,customers!$G$1:$G$1001,,0)</f>
        <v>Ireland</v>
      </c>
      <c r="K537" s="9" t="str">
        <f>_xlfn.XLOOKUP($E537,customers!$A$2:$A$1001,customers!$F$2:$F$1001,,0)</f>
        <v>Ballivor</v>
      </c>
      <c r="L537" s="9" t="s">
        <v>6201</v>
      </c>
      <c r="M537" s="9" t="s">
        <v>6200</v>
      </c>
      <c r="N537" s="10">
        <f>INDEX(products!$A$1:$G$49,MATCH('orders '!$F537,products!$A$1:$A$49,0),MATCH('orders '!N$1,products!$A$1:$G$1,0))</f>
        <v>0.2</v>
      </c>
      <c r="O537" s="26">
        <f>INDEX(products!$A$1:$G$49,MATCH('orders '!$F537,products!$A$1:$A$49,0),MATCH('orders '!O$1,products!$A$1:$G$1,0))</f>
        <v>4.7549999999999999</v>
      </c>
      <c r="P537" s="26">
        <f t="shared" si="26"/>
        <v>9.51</v>
      </c>
      <c r="Q537" s="11">
        <f>_xlfn.XLOOKUP($F537,products!$A$2:$A$49,products!$G$2:$G$49,,0)</f>
        <v>0.61814999999999998</v>
      </c>
      <c r="R537" s="6" t="str">
        <f>IF(_xlfn.XLOOKUP(E537,customers!A537:A1536,customers!I537:I1536,0)=0,"Not Available",(_xlfn.XLOOKUP(E537,customers!A537:A1536,customers!I537:I1536,0)))</f>
        <v>No</v>
      </c>
    </row>
    <row r="538" spans="1:18" x14ac:dyDescent="0.25">
      <c r="A538" s="6" t="s">
        <v>3521</v>
      </c>
      <c r="B538" s="23">
        <v>43544</v>
      </c>
      <c r="C538" s="6" t="str">
        <f t="shared" si="24"/>
        <v>Wednesday</v>
      </c>
      <c r="D538" s="6" t="str">
        <f t="shared" si="25"/>
        <v>March</v>
      </c>
      <c r="E538" s="6" t="s">
        <v>3368</v>
      </c>
      <c r="F538" s="6" t="s">
        <v>6163</v>
      </c>
      <c r="G538" s="6">
        <v>3</v>
      </c>
      <c r="H538" s="6" t="str">
        <f>_xlfn.XLOOKUP(E538,customers!$A$2:$A$1001,customers!$B$2:$B$1001,,0)</f>
        <v>Marja Urion</v>
      </c>
      <c r="I538" s="6" t="str">
        <f>IF(_xlfn.XLOOKUP(E538,customers!$A$2:$A$1001,customers!$C$2:$C$1001,,0)=0,"Not Available",(_xlfn.XLOOKUP(E538,customers!$A$2:$A$1001,customers!$C$2:$C$1001,,0)))</f>
        <v>murione5@alexa.com</v>
      </c>
      <c r="J538" s="6" t="str">
        <f>_xlfn.XLOOKUP(E538,customers!$A$1:$A$1001,customers!$G$1:$G$1001,,0)</f>
        <v>Ireland</v>
      </c>
      <c r="K538" s="6" t="str">
        <f>_xlfn.XLOOKUP($E538,customers!$A$2:$A$1001,customers!$F$2:$F$1001,,0)</f>
        <v>Virginia</v>
      </c>
      <c r="L538" s="6" t="s">
        <v>6196</v>
      </c>
      <c r="M538" s="6" t="s">
        <v>6202</v>
      </c>
      <c r="N538" s="7">
        <f>INDEX(products!$A$1:$G$49,MATCH('orders '!$F538,products!$A$1:$A$49,0),MATCH('orders '!N$1,products!$A$1:$G$1,0))</f>
        <v>0.2</v>
      </c>
      <c r="O538" s="24">
        <f>INDEX(products!$A$1:$G$49,MATCH('orders '!$F538,products!$A$1:$A$49,0),MATCH('orders '!O$1,products!$A$1:$G$1,0))</f>
        <v>2.6849999999999996</v>
      </c>
      <c r="P538" s="24">
        <f t="shared" si="26"/>
        <v>8.0549999999999997</v>
      </c>
      <c r="Q538" s="8">
        <f>_xlfn.XLOOKUP($F538,products!$A$2:$A$49,products!$G$2:$G$49,,0)</f>
        <v>0.16109999999999997</v>
      </c>
      <c r="R538" s="6" t="str">
        <f>IF(_xlfn.XLOOKUP(E538,customers!A538:A1537,customers!I538:I1537,0)=0,"Not Available",(_xlfn.XLOOKUP(E538,customers!A538:A1537,customers!I538:I1537,0)))</f>
        <v>Not Available</v>
      </c>
    </row>
    <row r="539" spans="1:18" x14ac:dyDescent="0.25">
      <c r="A539" s="9" t="s">
        <v>3527</v>
      </c>
      <c r="B539" s="25">
        <v>44156</v>
      </c>
      <c r="C539" s="9" t="str">
        <f t="shared" si="24"/>
        <v>Saturday</v>
      </c>
      <c r="D539" s="9" t="str">
        <f t="shared" si="25"/>
        <v>November</v>
      </c>
      <c r="E539" s="9" t="s">
        <v>3528</v>
      </c>
      <c r="F539" s="9" t="s">
        <v>6185</v>
      </c>
      <c r="G539" s="9">
        <v>4</v>
      </c>
      <c r="H539" s="9" t="str">
        <f>_xlfn.XLOOKUP(E539,customers!$A$2:$A$1001,customers!$B$2:$B$1001,,0)</f>
        <v>Hildegarde Brangan</v>
      </c>
      <c r="I539" s="9" t="str">
        <f>IF(_xlfn.XLOOKUP(E539,customers!$A$2:$A$1001,customers!$C$2:$C$1001,,0)=0,"Not Available",(_xlfn.XLOOKUP(E539,customers!$A$2:$A$1001,customers!$C$2:$C$1001,,0)))</f>
        <v>hbranganex@woothemes.com</v>
      </c>
      <c r="J539" s="9" t="str">
        <f>_xlfn.XLOOKUP(E539,customers!$A$1:$A$1001,customers!$G$1:$G$1001,,0)</f>
        <v>United States</v>
      </c>
      <c r="K539" s="9" t="str">
        <f>_xlfn.XLOOKUP($E539,customers!$A$2:$A$1001,customers!$F$2:$F$1001,,0)</f>
        <v>Evansville</v>
      </c>
      <c r="L539" s="9" t="s">
        <v>6198</v>
      </c>
      <c r="M539" s="9" t="s">
        <v>6202</v>
      </c>
      <c r="N539" s="10">
        <f>INDEX(products!$A$1:$G$49,MATCH('orders '!$F539,products!$A$1:$A$49,0),MATCH('orders '!N$1,products!$A$1:$G$1,0))</f>
        <v>2.5</v>
      </c>
      <c r="O539" s="26">
        <f>INDEX(products!$A$1:$G$49,MATCH('orders '!$F539,products!$A$1:$A$49,0),MATCH('orders '!O$1,products!$A$1:$G$1,0))</f>
        <v>27.945</v>
      </c>
      <c r="P539" s="26">
        <f t="shared" si="26"/>
        <v>111.78</v>
      </c>
      <c r="Q539" s="11">
        <f>_xlfn.XLOOKUP($F539,products!$A$2:$A$49,products!$G$2:$G$49,,0)</f>
        <v>3.07395</v>
      </c>
      <c r="R539" s="6" t="str">
        <f>IF(_xlfn.XLOOKUP(E539,customers!A539:A1538,customers!I539:I1538,0)=0,"Not Available",(_xlfn.XLOOKUP(E539,customers!A539:A1538,customers!I539:I1538,0)))</f>
        <v>Yes</v>
      </c>
    </row>
    <row r="540" spans="1:18" x14ac:dyDescent="0.25">
      <c r="A540" s="6" t="s">
        <v>3532</v>
      </c>
      <c r="B540" s="23">
        <v>44482</v>
      </c>
      <c r="C540" s="6" t="str">
        <f t="shared" si="24"/>
        <v>Wednesday</v>
      </c>
      <c r="D540" s="6" t="str">
        <f t="shared" si="25"/>
        <v>October</v>
      </c>
      <c r="E540" s="6" t="s">
        <v>3533</v>
      </c>
      <c r="F540" s="6" t="s">
        <v>6163</v>
      </c>
      <c r="G540" s="6">
        <v>4</v>
      </c>
      <c r="H540" s="6" t="str">
        <f>_xlfn.XLOOKUP(E540,customers!$A$2:$A$1001,customers!$B$2:$B$1001,,0)</f>
        <v>Amii Gallyon</v>
      </c>
      <c r="I540" s="6" t="str">
        <f>IF(_xlfn.XLOOKUP(E540,customers!$A$2:$A$1001,customers!$C$2:$C$1001,,0)=0,"Not Available",(_xlfn.XLOOKUP(E540,customers!$A$2:$A$1001,customers!$C$2:$C$1001,,0)))</f>
        <v>agallyoney@engadget.com</v>
      </c>
      <c r="J540" s="6" t="str">
        <f>_xlfn.XLOOKUP(E540,customers!$A$1:$A$1001,customers!$G$1:$G$1001,,0)</f>
        <v>United States</v>
      </c>
      <c r="K540" s="6" t="str">
        <f>_xlfn.XLOOKUP($E540,customers!$A$2:$A$1001,customers!$F$2:$F$1001,,0)</f>
        <v>Naperville</v>
      </c>
      <c r="L540" s="6" t="s">
        <v>6196</v>
      </c>
      <c r="M540" s="6" t="s">
        <v>6202</v>
      </c>
      <c r="N540" s="7">
        <f>INDEX(products!$A$1:$G$49,MATCH('orders '!$F540,products!$A$1:$A$49,0),MATCH('orders '!N$1,products!$A$1:$G$1,0))</f>
        <v>0.2</v>
      </c>
      <c r="O540" s="24">
        <f>INDEX(products!$A$1:$G$49,MATCH('orders '!$F540,products!$A$1:$A$49,0),MATCH('orders '!O$1,products!$A$1:$G$1,0))</f>
        <v>2.6849999999999996</v>
      </c>
      <c r="P540" s="24">
        <f t="shared" si="26"/>
        <v>10.739999999999998</v>
      </c>
      <c r="Q540" s="8">
        <f>_xlfn.XLOOKUP($F540,products!$A$2:$A$49,products!$G$2:$G$49,,0)</f>
        <v>0.16109999999999997</v>
      </c>
      <c r="R540" s="6" t="str">
        <f>IF(_xlfn.XLOOKUP(E540,customers!A540:A1539,customers!I540:I1539,0)=0,"Not Available",(_xlfn.XLOOKUP(E540,customers!A540:A1539,customers!I540:I1539,0)))</f>
        <v>Yes</v>
      </c>
    </row>
    <row r="541" spans="1:18" x14ac:dyDescent="0.25">
      <c r="A541" s="9" t="s">
        <v>3537</v>
      </c>
      <c r="B541" s="25">
        <v>44488</v>
      </c>
      <c r="C541" s="9" t="str">
        <f t="shared" si="24"/>
        <v>Tuesday</v>
      </c>
      <c r="D541" s="9" t="str">
        <f t="shared" si="25"/>
        <v>October</v>
      </c>
      <c r="E541" s="9" t="s">
        <v>3538</v>
      </c>
      <c r="F541" s="9" t="s">
        <v>6172</v>
      </c>
      <c r="G541" s="9">
        <v>5</v>
      </c>
      <c r="H541" s="9" t="str">
        <f>_xlfn.XLOOKUP(E541,customers!$A$2:$A$1001,customers!$B$2:$B$1001,,0)</f>
        <v>Birgit Domange</v>
      </c>
      <c r="I541" s="9" t="str">
        <f>IF(_xlfn.XLOOKUP(E541,customers!$A$2:$A$1001,customers!$C$2:$C$1001,,0)=0,"Not Available",(_xlfn.XLOOKUP(E541,customers!$A$2:$A$1001,customers!$C$2:$C$1001,,0)))</f>
        <v>bdomangeez@yahoo.co.jp</v>
      </c>
      <c r="J541" s="9" t="str">
        <f>_xlfn.XLOOKUP(E541,customers!$A$1:$A$1001,customers!$G$1:$G$1001,,0)</f>
        <v>United States</v>
      </c>
      <c r="K541" s="9" t="str">
        <f>_xlfn.XLOOKUP($E541,customers!$A$2:$A$1001,customers!$F$2:$F$1001,,0)</f>
        <v>Charleston</v>
      </c>
      <c r="L541" s="9" t="s">
        <v>6196</v>
      </c>
      <c r="M541" s="9" t="s">
        <v>6202</v>
      </c>
      <c r="N541" s="10">
        <f>INDEX(products!$A$1:$G$49,MATCH('orders '!$F541,products!$A$1:$A$49,0),MATCH('orders '!N$1,products!$A$1:$G$1,0))</f>
        <v>0.5</v>
      </c>
      <c r="O541" s="26">
        <f>INDEX(products!$A$1:$G$49,MATCH('orders '!$F541,products!$A$1:$A$49,0),MATCH('orders '!O$1,products!$A$1:$G$1,0))</f>
        <v>5.3699999999999992</v>
      </c>
      <c r="P541" s="26">
        <f t="shared" si="26"/>
        <v>26.849999999999994</v>
      </c>
      <c r="Q541" s="11">
        <f>_xlfn.XLOOKUP($F541,products!$A$2:$A$49,products!$G$2:$G$49,,0)</f>
        <v>0.32219999999999993</v>
      </c>
      <c r="R541" s="6" t="str">
        <f>IF(_xlfn.XLOOKUP(E541,customers!A541:A1540,customers!I541:I1540,0)=0,"Not Available",(_xlfn.XLOOKUP(E541,customers!A541:A1540,customers!I541:I1540,0)))</f>
        <v>No</v>
      </c>
    </row>
    <row r="542" spans="1:18" x14ac:dyDescent="0.25">
      <c r="A542" s="6" t="s">
        <v>3542</v>
      </c>
      <c r="B542" s="23">
        <v>43584</v>
      </c>
      <c r="C542" s="6" t="str">
        <f t="shared" si="24"/>
        <v>Monday</v>
      </c>
      <c r="D542" s="6" t="str">
        <f t="shared" si="25"/>
        <v>April</v>
      </c>
      <c r="E542" s="6" t="s">
        <v>3543</v>
      </c>
      <c r="F542" s="6" t="s">
        <v>6170</v>
      </c>
      <c r="G542" s="6">
        <v>4</v>
      </c>
      <c r="H542" s="6" t="str">
        <f>_xlfn.XLOOKUP(E542,customers!$A$2:$A$1001,customers!$B$2:$B$1001,,0)</f>
        <v>Killian Osler</v>
      </c>
      <c r="I542" s="6" t="str">
        <f>IF(_xlfn.XLOOKUP(E542,customers!$A$2:$A$1001,customers!$C$2:$C$1001,,0)=0,"Not Available",(_xlfn.XLOOKUP(E542,customers!$A$2:$A$1001,customers!$C$2:$C$1001,,0)))</f>
        <v>koslerf0@gmpg.org</v>
      </c>
      <c r="J542" s="6" t="str">
        <f>_xlfn.XLOOKUP(E542,customers!$A$1:$A$1001,customers!$G$1:$G$1001,,0)</f>
        <v>United States</v>
      </c>
      <c r="K542" s="6" t="str">
        <f>_xlfn.XLOOKUP($E542,customers!$A$2:$A$1001,customers!$F$2:$F$1001,,0)</f>
        <v>Lansing</v>
      </c>
      <c r="L542" s="6" t="s">
        <v>6201</v>
      </c>
      <c r="M542" s="6" t="s">
        <v>6200</v>
      </c>
      <c r="N542" s="7">
        <f>INDEX(products!$A$1:$G$49,MATCH('orders '!$F542,products!$A$1:$A$49,0),MATCH('orders '!N$1,products!$A$1:$G$1,0))</f>
        <v>1</v>
      </c>
      <c r="O542" s="24">
        <f>INDEX(products!$A$1:$G$49,MATCH('orders '!$F542,products!$A$1:$A$49,0),MATCH('orders '!O$1,products!$A$1:$G$1,0))</f>
        <v>15.85</v>
      </c>
      <c r="P542" s="24">
        <f t="shared" si="26"/>
        <v>63.4</v>
      </c>
      <c r="Q542" s="8">
        <f>_xlfn.XLOOKUP($F542,products!$A$2:$A$49,products!$G$2:$G$49,,0)</f>
        <v>2.0605000000000002</v>
      </c>
      <c r="R542" s="6" t="str">
        <f>IF(_xlfn.XLOOKUP(E542,customers!A542:A1541,customers!I542:I1541,0)=0,"Not Available",(_xlfn.XLOOKUP(E542,customers!A542:A1541,customers!I542:I1541,0)))</f>
        <v>Yes</v>
      </c>
    </row>
    <row r="543" spans="1:18" x14ac:dyDescent="0.25">
      <c r="A543" s="9" t="s">
        <v>3548</v>
      </c>
      <c r="B543" s="25">
        <v>43750</v>
      </c>
      <c r="C543" s="9" t="str">
        <f t="shared" si="24"/>
        <v>Saturday</v>
      </c>
      <c r="D543" s="9" t="str">
        <f t="shared" si="25"/>
        <v>October</v>
      </c>
      <c r="E543" s="9" t="s">
        <v>3549</v>
      </c>
      <c r="F543" s="9" t="s">
        <v>6168</v>
      </c>
      <c r="G543" s="9">
        <v>1</v>
      </c>
      <c r="H543" s="9" t="str">
        <f>_xlfn.XLOOKUP(E543,customers!$A$2:$A$1001,customers!$B$2:$B$1001,,0)</f>
        <v>Lora Dukes</v>
      </c>
      <c r="I543" s="9" t="str">
        <f>IF(_xlfn.XLOOKUP(E543,customers!$A$2:$A$1001,customers!$C$2:$C$1001,,0)=0,"Not Available",(_xlfn.XLOOKUP(E543,customers!$A$2:$A$1001,customers!$C$2:$C$1001,,0)))</f>
        <v>Not Available</v>
      </c>
      <c r="J543" s="9" t="str">
        <f>_xlfn.XLOOKUP(E543,customers!$A$1:$A$1001,customers!$G$1:$G$1001,,0)</f>
        <v>Ireland</v>
      </c>
      <c r="K543" s="9" t="str">
        <f>_xlfn.XLOOKUP($E543,customers!$A$2:$A$1001,customers!$F$2:$F$1001,,0)</f>
        <v>Boyle</v>
      </c>
      <c r="L543" s="9" t="s">
        <v>6199</v>
      </c>
      <c r="M543" s="9" t="s">
        <v>6202</v>
      </c>
      <c r="N543" s="10">
        <f>INDEX(products!$A$1:$G$49,MATCH('orders '!$F543,products!$A$1:$A$49,0),MATCH('orders '!N$1,products!$A$1:$G$1,0))</f>
        <v>2.5</v>
      </c>
      <c r="O543" s="26">
        <f>INDEX(products!$A$1:$G$49,MATCH('orders '!$F543,products!$A$1:$A$49,0),MATCH('orders '!O$1,products!$A$1:$G$1,0))</f>
        <v>22.884999999999998</v>
      </c>
      <c r="P543" s="26">
        <f t="shared" si="26"/>
        <v>22.884999999999998</v>
      </c>
      <c r="Q543" s="11">
        <f>_xlfn.XLOOKUP($F543,products!$A$2:$A$49,products!$G$2:$G$49,,0)</f>
        <v>2.0596499999999995</v>
      </c>
      <c r="R543" s="6" t="str">
        <f>IF(_xlfn.XLOOKUP(E543,customers!A543:A1542,customers!I543:I1542,0)=0,"Not Available",(_xlfn.XLOOKUP(E543,customers!A543:A1542,customers!I543:I1542,0)))</f>
        <v>Yes</v>
      </c>
    </row>
    <row r="544" spans="1:18" x14ac:dyDescent="0.25">
      <c r="A544" s="6" t="s">
        <v>3553</v>
      </c>
      <c r="B544" s="23">
        <v>44335</v>
      </c>
      <c r="C544" s="6" t="str">
        <f t="shared" si="24"/>
        <v>Wednesday</v>
      </c>
      <c r="D544" s="6" t="str">
        <f t="shared" si="25"/>
        <v>May</v>
      </c>
      <c r="E544" s="6" t="s">
        <v>3554</v>
      </c>
      <c r="F544" s="6" t="s">
        <v>6175</v>
      </c>
      <c r="G544" s="6">
        <v>4</v>
      </c>
      <c r="H544" s="6" t="str">
        <f>_xlfn.XLOOKUP(E544,customers!$A$2:$A$1001,customers!$B$2:$B$1001,,0)</f>
        <v>Zack Pellett</v>
      </c>
      <c r="I544" s="6" t="str">
        <f>IF(_xlfn.XLOOKUP(E544,customers!$A$2:$A$1001,customers!$C$2:$C$1001,,0)=0,"Not Available",(_xlfn.XLOOKUP(E544,customers!$A$2:$A$1001,customers!$C$2:$C$1001,,0)))</f>
        <v>zpellettf2@dailymotion.com</v>
      </c>
      <c r="J544" s="6" t="str">
        <f>_xlfn.XLOOKUP(E544,customers!$A$1:$A$1001,customers!$G$1:$G$1001,,0)</f>
        <v>United States</v>
      </c>
      <c r="K544" s="6" t="str">
        <f>_xlfn.XLOOKUP($E544,customers!$A$2:$A$1001,customers!$F$2:$F$1001,,0)</f>
        <v>Shreveport</v>
      </c>
      <c r="L544" s="6" t="s">
        <v>6199</v>
      </c>
      <c r="M544" s="6" t="s">
        <v>6197</v>
      </c>
      <c r="N544" s="7">
        <f>INDEX(products!$A$1:$G$49,MATCH('orders '!$F544,products!$A$1:$A$49,0),MATCH('orders '!N$1,products!$A$1:$G$1,0))</f>
        <v>2.5</v>
      </c>
      <c r="O544" s="24">
        <f>INDEX(products!$A$1:$G$49,MATCH('orders '!$F544,products!$A$1:$A$49,0),MATCH('orders '!O$1,products!$A$1:$G$1,0))</f>
        <v>25.874999999999996</v>
      </c>
      <c r="P544" s="24">
        <f t="shared" si="26"/>
        <v>103.49999999999999</v>
      </c>
      <c r="Q544" s="8">
        <f>_xlfn.XLOOKUP($F544,products!$A$2:$A$49,products!$G$2:$G$49,,0)</f>
        <v>2.3287499999999994</v>
      </c>
      <c r="R544" s="6" t="str">
        <f>IF(_xlfn.XLOOKUP(E544,customers!A544:A1543,customers!I544:I1543,0)=0,"Not Available",(_xlfn.XLOOKUP(E544,customers!A544:A1543,customers!I544:I1543,0)))</f>
        <v>No</v>
      </c>
    </row>
    <row r="545" spans="1:18" x14ac:dyDescent="0.25">
      <c r="A545" s="9" t="s">
        <v>3559</v>
      </c>
      <c r="B545" s="25">
        <v>44380</v>
      </c>
      <c r="C545" s="9" t="str">
        <f t="shared" si="24"/>
        <v>Saturday</v>
      </c>
      <c r="D545" s="9" t="str">
        <f t="shared" si="25"/>
        <v>July</v>
      </c>
      <c r="E545" s="9" t="s">
        <v>3560</v>
      </c>
      <c r="F545" s="9" t="s">
        <v>6142</v>
      </c>
      <c r="G545" s="9">
        <v>2</v>
      </c>
      <c r="H545" s="9" t="str">
        <f>_xlfn.XLOOKUP(E545,customers!$A$2:$A$1001,customers!$B$2:$B$1001,,0)</f>
        <v>Ilaire Sprakes</v>
      </c>
      <c r="I545" s="9" t="str">
        <f>IF(_xlfn.XLOOKUP(E545,customers!$A$2:$A$1001,customers!$C$2:$C$1001,,0)=0,"Not Available",(_xlfn.XLOOKUP(E545,customers!$A$2:$A$1001,customers!$C$2:$C$1001,,0)))</f>
        <v>isprakesf3@spiegel.de</v>
      </c>
      <c r="J545" s="9" t="str">
        <f>_xlfn.XLOOKUP(E545,customers!$A$1:$A$1001,customers!$G$1:$G$1001,,0)</f>
        <v>United States</v>
      </c>
      <c r="K545" s="9" t="str">
        <f>_xlfn.XLOOKUP($E545,customers!$A$2:$A$1001,customers!$F$2:$F$1001,,0)</f>
        <v>San Jose</v>
      </c>
      <c r="L545" s="9" t="s">
        <v>6196</v>
      </c>
      <c r="M545" s="9" t="s">
        <v>6200</v>
      </c>
      <c r="N545" s="10">
        <f>INDEX(products!$A$1:$G$49,MATCH('orders '!$F545,products!$A$1:$A$49,0),MATCH('orders '!N$1,products!$A$1:$G$1,0))</f>
        <v>2.5</v>
      </c>
      <c r="O545" s="26">
        <f>INDEX(products!$A$1:$G$49,MATCH('orders '!$F545,products!$A$1:$A$49,0),MATCH('orders '!O$1,products!$A$1:$G$1,0))</f>
        <v>27.484999999999996</v>
      </c>
      <c r="P545" s="26">
        <f t="shared" si="26"/>
        <v>54.969999999999992</v>
      </c>
      <c r="Q545" s="11">
        <f>_xlfn.XLOOKUP($F545,products!$A$2:$A$49,products!$G$2:$G$49,,0)</f>
        <v>1.6490999999999998</v>
      </c>
      <c r="R545" s="6" t="str">
        <f>IF(_xlfn.XLOOKUP(E545,customers!A545:A1544,customers!I545:I1544,0)=0,"Not Available",(_xlfn.XLOOKUP(E545,customers!A545:A1544,customers!I545:I1544,0)))</f>
        <v>No</v>
      </c>
    </row>
    <row r="546" spans="1:18" x14ac:dyDescent="0.25">
      <c r="A546" s="6" t="s">
        <v>3565</v>
      </c>
      <c r="B546" s="23">
        <v>43869</v>
      </c>
      <c r="C546" s="6" t="str">
        <f t="shared" si="24"/>
        <v>Saturday</v>
      </c>
      <c r="D546" s="6" t="str">
        <f t="shared" si="25"/>
        <v>February</v>
      </c>
      <c r="E546" s="6" t="s">
        <v>3566</v>
      </c>
      <c r="F546" s="6" t="s">
        <v>6180</v>
      </c>
      <c r="G546" s="6">
        <v>2</v>
      </c>
      <c r="H546" s="6" t="str">
        <f>_xlfn.XLOOKUP(E546,customers!$A$2:$A$1001,customers!$B$2:$B$1001,,0)</f>
        <v>Heda Fromant</v>
      </c>
      <c r="I546" s="6" t="str">
        <f>IF(_xlfn.XLOOKUP(E546,customers!$A$2:$A$1001,customers!$C$2:$C$1001,,0)=0,"Not Available",(_xlfn.XLOOKUP(E546,customers!$A$2:$A$1001,customers!$C$2:$C$1001,,0)))</f>
        <v>hfromantf4@ucsd.edu</v>
      </c>
      <c r="J546" s="6" t="str">
        <f>_xlfn.XLOOKUP(E546,customers!$A$1:$A$1001,customers!$G$1:$G$1001,,0)</f>
        <v>United States</v>
      </c>
      <c r="K546" s="6" t="str">
        <f>_xlfn.XLOOKUP($E546,customers!$A$2:$A$1001,customers!$F$2:$F$1001,,0)</f>
        <v>Philadelphia</v>
      </c>
      <c r="L546" s="6" t="s">
        <v>6199</v>
      </c>
      <c r="M546" s="6" t="s">
        <v>6200</v>
      </c>
      <c r="N546" s="7">
        <f>INDEX(products!$A$1:$G$49,MATCH('orders '!$F546,products!$A$1:$A$49,0),MATCH('orders '!N$1,products!$A$1:$G$1,0))</f>
        <v>0.5</v>
      </c>
      <c r="O546" s="24">
        <f>INDEX(products!$A$1:$G$49,MATCH('orders '!$F546,products!$A$1:$A$49,0),MATCH('orders '!O$1,products!$A$1:$G$1,0))</f>
        <v>7.77</v>
      </c>
      <c r="P546" s="24">
        <f t="shared" si="26"/>
        <v>15.54</v>
      </c>
      <c r="Q546" s="8">
        <f>_xlfn.XLOOKUP($F546,products!$A$2:$A$49,products!$G$2:$G$49,,0)</f>
        <v>0.69929999999999992</v>
      </c>
      <c r="R546" s="6" t="str">
        <f>IF(_xlfn.XLOOKUP(E546,customers!A546:A1545,customers!I546:I1545,0)=0,"Not Available",(_xlfn.XLOOKUP(E546,customers!A546:A1545,customers!I546:I1545,0)))</f>
        <v>No</v>
      </c>
    </row>
    <row r="547" spans="1:18" x14ac:dyDescent="0.25">
      <c r="A547" s="9" t="s">
        <v>3571</v>
      </c>
      <c r="B547" s="25">
        <v>44120</v>
      </c>
      <c r="C547" s="9" t="str">
        <f t="shared" si="24"/>
        <v>Friday</v>
      </c>
      <c r="D547" s="9" t="str">
        <f t="shared" si="25"/>
        <v>October</v>
      </c>
      <c r="E547" s="9" t="s">
        <v>3572</v>
      </c>
      <c r="F547" s="9" t="s">
        <v>6150</v>
      </c>
      <c r="G547" s="9">
        <v>4</v>
      </c>
      <c r="H547" s="9" t="str">
        <f>_xlfn.XLOOKUP(E547,customers!$A$2:$A$1001,customers!$B$2:$B$1001,,0)</f>
        <v>Rufus Flear</v>
      </c>
      <c r="I547" s="9" t="str">
        <f>IF(_xlfn.XLOOKUP(E547,customers!$A$2:$A$1001,customers!$C$2:$C$1001,,0)=0,"Not Available",(_xlfn.XLOOKUP(E547,customers!$A$2:$A$1001,customers!$C$2:$C$1001,,0)))</f>
        <v>rflearf5@artisteer.com</v>
      </c>
      <c r="J547" s="9" t="str">
        <f>_xlfn.XLOOKUP(E547,customers!$A$1:$A$1001,customers!$G$1:$G$1001,,0)</f>
        <v>United Kingdom</v>
      </c>
      <c r="K547" s="9" t="str">
        <f>_xlfn.XLOOKUP($E547,customers!$A$2:$A$1001,customers!$F$2:$F$1001,,0)</f>
        <v>Sheffield</v>
      </c>
      <c r="L547" s="9" t="s">
        <v>6201</v>
      </c>
      <c r="M547" s="9" t="s">
        <v>6202</v>
      </c>
      <c r="N547" s="10">
        <f>INDEX(products!$A$1:$G$49,MATCH('orders '!$F547,products!$A$1:$A$49,0),MATCH('orders '!N$1,products!$A$1:$G$1,0))</f>
        <v>0.2</v>
      </c>
      <c r="O547" s="26">
        <f>INDEX(products!$A$1:$G$49,MATCH('orders '!$F547,products!$A$1:$A$49,0),MATCH('orders '!O$1,products!$A$1:$G$1,0))</f>
        <v>3.8849999999999998</v>
      </c>
      <c r="P547" s="26">
        <f t="shared" si="26"/>
        <v>15.54</v>
      </c>
      <c r="Q547" s="11">
        <f>_xlfn.XLOOKUP($F547,products!$A$2:$A$49,products!$G$2:$G$49,,0)</f>
        <v>0.50505</v>
      </c>
      <c r="R547" s="6" t="str">
        <f>IF(_xlfn.XLOOKUP(E547,customers!A547:A1546,customers!I547:I1546,0)=0,"Not Available",(_xlfn.XLOOKUP(E547,customers!A547:A1546,customers!I547:I1546,0)))</f>
        <v>No</v>
      </c>
    </row>
    <row r="548" spans="1:18" x14ac:dyDescent="0.25">
      <c r="A548" s="6" t="s">
        <v>3577</v>
      </c>
      <c r="B548" s="23">
        <v>44127</v>
      </c>
      <c r="C548" s="6" t="str">
        <f t="shared" si="24"/>
        <v>Friday</v>
      </c>
      <c r="D548" s="6" t="str">
        <f t="shared" si="25"/>
        <v>October</v>
      </c>
      <c r="E548" s="6" t="s">
        <v>3578</v>
      </c>
      <c r="F548" s="6" t="s">
        <v>6185</v>
      </c>
      <c r="G548" s="6">
        <v>3</v>
      </c>
      <c r="H548" s="6" t="str">
        <f>_xlfn.XLOOKUP(E548,customers!$A$2:$A$1001,customers!$B$2:$B$1001,,0)</f>
        <v>Dom Milella</v>
      </c>
      <c r="I548" s="6" t="str">
        <f>IF(_xlfn.XLOOKUP(E548,customers!$A$2:$A$1001,customers!$C$2:$C$1001,,0)=0,"Not Available",(_xlfn.XLOOKUP(E548,customers!$A$2:$A$1001,customers!$C$2:$C$1001,,0)))</f>
        <v>Not Available</v>
      </c>
      <c r="J548" s="6" t="str">
        <f>_xlfn.XLOOKUP(E548,customers!$A$1:$A$1001,customers!$G$1:$G$1001,,0)</f>
        <v>Ireland</v>
      </c>
      <c r="K548" s="6" t="str">
        <f>_xlfn.XLOOKUP($E548,customers!$A$2:$A$1001,customers!$F$2:$F$1001,,0)</f>
        <v>Manorhamilton</v>
      </c>
      <c r="L548" s="6" t="s">
        <v>6198</v>
      </c>
      <c r="M548" s="6" t="s">
        <v>6202</v>
      </c>
      <c r="N548" s="7">
        <f>INDEX(products!$A$1:$G$49,MATCH('orders '!$F548,products!$A$1:$A$49,0),MATCH('orders '!N$1,products!$A$1:$G$1,0))</f>
        <v>2.5</v>
      </c>
      <c r="O548" s="24">
        <f>INDEX(products!$A$1:$G$49,MATCH('orders '!$F548,products!$A$1:$A$49,0),MATCH('orders '!O$1,products!$A$1:$G$1,0))</f>
        <v>27.945</v>
      </c>
      <c r="P548" s="24">
        <f t="shared" si="26"/>
        <v>83.835000000000008</v>
      </c>
      <c r="Q548" s="8">
        <f>_xlfn.XLOOKUP($F548,products!$A$2:$A$49,products!$G$2:$G$49,,0)</f>
        <v>3.07395</v>
      </c>
      <c r="R548" s="6" t="str">
        <f>IF(_xlfn.XLOOKUP(E548,customers!A548:A1547,customers!I548:I1547,0)=0,"Not Available",(_xlfn.XLOOKUP(E548,customers!A548:A1547,customers!I548:I1547,0)))</f>
        <v>No</v>
      </c>
    </row>
    <row r="549" spans="1:18" x14ac:dyDescent="0.25">
      <c r="A549" s="9" t="s">
        <v>3582</v>
      </c>
      <c r="B549" s="25">
        <v>44265</v>
      </c>
      <c r="C549" s="9" t="str">
        <f t="shared" si="24"/>
        <v>Wednesday</v>
      </c>
      <c r="D549" s="9" t="str">
        <f t="shared" si="25"/>
        <v>March</v>
      </c>
      <c r="E549" s="9" t="s">
        <v>3594</v>
      </c>
      <c r="F549" s="9" t="s">
        <v>6178</v>
      </c>
      <c r="G549" s="9">
        <v>3</v>
      </c>
      <c r="H549" s="9" t="str">
        <f>_xlfn.XLOOKUP(E549,customers!$A$2:$A$1001,customers!$B$2:$B$1001,,0)</f>
        <v>Wilek Lightollers</v>
      </c>
      <c r="I549" s="9" t="str">
        <f>IF(_xlfn.XLOOKUP(E549,customers!$A$2:$A$1001,customers!$C$2:$C$1001,,0)=0,"Not Available",(_xlfn.XLOOKUP(E549,customers!$A$2:$A$1001,customers!$C$2:$C$1001,,0)))</f>
        <v>wlightollersf9@baidu.com</v>
      </c>
      <c r="J549" s="9" t="str">
        <f>_xlfn.XLOOKUP(E549,customers!$A$1:$A$1001,customers!$G$1:$G$1001,,0)</f>
        <v>United States</v>
      </c>
      <c r="K549" s="9" t="str">
        <f>_xlfn.XLOOKUP($E549,customers!$A$2:$A$1001,customers!$F$2:$F$1001,,0)</f>
        <v>New York City</v>
      </c>
      <c r="L549" s="9" t="s">
        <v>6196</v>
      </c>
      <c r="M549" s="9" t="s">
        <v>6200</v>
      </c>
      <c r="N549" s="10">
        <f>INDEX(products!$A$1:$G$49,MATCH('orders '!$F549,products!$A$1:$A$49,0),MATCH('orders '!N$1,products!$A$1:$G$1,0))</f>
        <v>0.2</v>
      </c>
      <c r="O549" s="26">
        <f>INDEX(products!$A$1:$G$49,MATCH('orders '!$F549,products!$A$1:$A$49,0),MATCH('orders '!O$1,products!$A$1:$G$1,0))</f>
        <v>3.5849999999999995</v>
      </c>
      <c r="P549" s="26">
        <f t="shared" si="26"/>
        <v>10.754999999999999</v>
      </c>
      <c r="Q549" s="11">
        <f>_xlfn.XLOOKUP($F549,products!$A$2:$A$49,products!$G$2:$G$49,,0)</f>
        <v>0.21509999999999996</v>
      </c>
      <c r="R549" s="6" t="str">
        <f>IF(_xlfn.XLOOKUP(E549,customers!A549:A1548,customers!I549:I1548,0)=0,"Not Available",(_xlfn.XLOOKUP(E549,customers!A549:A1548,customers!I549:I1548,0)))</f>
        <v>Yes</v>
      </c>
    </row>
    <row r="550" spans="1:18" x14ac:dyDescent="0.25">
      <c r="A550" s="6" t="s">
        <v>3587</v>
      </c>
      <c r="B550" s="23">
        <v>44384</v>
      </c>
      <c r="C550" s="6" t="str">
        <f t="shared" si="24"/>
        <v>Wednesday</v>
      </c>
      <c r="D550" s="6" t="str">
        <f t="shared" si="25"/>
        <v>July</v>
      </c>
      <c r="E550" s="6" t="s">
        <v>3588</v>
      </c>
      <c r="F550" s="6" t="s">
        <v>6184</v>
      </c>
      <c r="G550" s="6">
        <v>3</v>
      </c>
      <c r="H550" s="6" t="str">
        <f>_xlfn.XLOOKUP(E550,customers!$A$2:$A$1001,customers!$B$2:$B$1001,,0)</f>
        <v>Bette-ann Munden</v>
      </c>
      <c r="I550" s="6" t="str">
        <f>IF(_xlfn.XLOOKUP(E550,customers!$A$2:$A$1001,customers!$C$2:$C$1001,,0)=0,"Not Available",(_xlfn.XLOOKUP(E550,customers!$A$2:$A$1001,customers!$C$2:$C$1001,,0)))</f>
        <v>bmundenf8@elpais.com</v>
      </c>
      <c r="J550" s="6" t="str">
        <f>_xlfn.XLOOKUP(E550,customers!$A$1:$A$1001,customers!$G$1:$G$1001,,0)</f>
        <v>United States</v>
      </c>
      <c r="K550" s="6" t="str">
        <f>_xlfn.XLOOKUP($E550,customers!$A$2:$A$1001,customers!$F$2:$F$1001,,0)</f>
        <v>Oklahoma City</v>
      </c>
      <c r="L550" s="6" t="s">
        <v>6198</v>
      </c>
      <c r="M550" s="6" t="s">
        <v>6200</v>
      </c>
      <c r="N550" s="7">
        <f>INDEX(products!$A$1:$G$49,MATCH('orders '!$F550,products!$A$1:$A$49,0),MATCH('orders '!N$1,products!$A$1:$G$1,0))</f>
        <v>0.2</v>
      </c>
      <c r="O550" s="24">
        <f>INDEX(products!$A$1:$G$49,MATCH('orders '!$F550,products!$A$1:$A$49,0),MATCH('orders '!O$1,products!$A$1:$G$1,0))</f>
        <v>4.4550000000000001</v>
      </c>
      <c r="P550" s="24">
        <f t="shared" si="26"/>
        <v>13.365</v>
      </c>
      <c r="Q550" s="8">
        <f>_xlfn.XLOOKUP($F550,products!$A$2:$A$49,products!$G$2:$G$49,,0)</f>
        <v>0.49004999999999999</v>
      </c>
      <c r="R550" s="6" t="str">
        <f>IF(_xlfn.XLOOKUP(E550,customers!A550:A1549,customers!I550:I1549,0)=0,"Not Available",(_xlfn.XLOOKUP(E550,customers!A550:A1549,customers!I550:I1549,0)))</f>
        <v>Yes</v>
      </c>
    </row>
    <row r="551" spans="1:18" x14ac:dyDescent="0.25">
      <c r="A551" s="9" t="s">
        <v>3593</v>
      </c>
      <c r="B551" s="25">
        <v>44232</v>
      </c>
      <c r="C551" s="9" t="str">
        <f t="shared" si="24"/>
        <v>Friday</v>
      </c>
      <c r="D551" s="9" t="str">
        <f t="shared" si="25"/>
        <v>February</v>
      </c>
      <c r="E551" s="9" t="s">
        <v>3594</v>
      </c>
      <c r="F551" s="9" t="s">
        <v>6184</v>
      </c>
      <c r="G551" s="9">
        <v>4</v>
      </c>
      <c r="H551" s="9" t="str">
        <f>_xlfn.XLOOKUP(E551,customers!$A$2:$A$1001,customers!$B$2:$B$1001,,0)</f>
        <v>Wilek Lightollers</v>
      </c>
      <c r="I551" s="9" t="str">
        <f>IF(_xlfn.XLOOKUP(E551,customers!$A$2:$A$1001,customers!$C$2:$C$1001,,0)=0,"Not Available",(_xlfn.XLOOKUP(E551,customers!$A$2:$A$1001,customers!$C$2:$C$1001,,0)))</f>
        <v>wlightollersf9@baidu.com</v>
      </c>
      <c r="J551" s="9" t="str">
        <f>_xlfn.XLOOKUP(E551,customers!$A$1:$A$1001,customers!$G$1:$G$1001,,0)</f>
        <v>United States</v>
      </c>
      <c r="K551" s="9" t="str">
        <f>_xlfn.XLOOKUP($E551,customers!$A$2:$A$1001,customers!$F$2:$F$1001,,0)</f>
        <v>New York City</v>
      </c>
      <c r="L551" s="9" t="s">
        <v>6198</v>
      </c>
      <c r="M551" s="9" t="s">
        <v>6200</v>
      </c>
      <c r="N551" s="10">
        <f>INDEX(products!$A$1:$G$49,MATCH('orders '!$F551,products!$A$1:$A$49,0),MATCH('orders '!N$1,products!$A$1:$G$1,0))</f>
        <v>0.2</v>
      </c>
      <c r="O551" s="26">
        <f>INDEX(products!$A$1:$G$49,MATCH('orders '!$F551,products!$A$1:$A$49,0),MATCH('orders '!O$1,products!$A$1:$G$1,0))</f>
        <v>4.4550000000000001</v>
      </c>
      <c r="P551" s="26">
        <f t="shared" si="26"/>
        <v>17.82</v>
      </c>
      <c r="Q551" s="11">
        <f>_xlfn.XLOOKUP($F551,products!$A$2:$A$49,products!$G$2:$G$49,,0)</f>
        <v>0.49004999999999999</v>
      </c>
      <c r="R551" s="6" t="str">
        <f>IF(_xlfn.XLOOKUP(E551,customers!A551:A1550,customers!I551:I1550,0)=0,"Not Available",(_xlfn.XLOOKUP(E551,customers!A551:A1550,customers!I551:I1550,0)))</f>
        <v>Yes</v>
      </c>
    </row>
    <row r="552" spans="1:18" x14ac:dyDescent="0.25">
      <c r="A552" s="6" t="s">
        <v>3599</v>
      </c>
      <c r="B552" s="23">
        <v>44176</v>
      </c>
      <c r="C552" s="6" t="str">
        <f t="shared" si="24"/>
        <v>Friday</v>
      </c>
      <c r="D552" s="6" t="str">
        <f t="shared" si="25"/>
        <v>December</v>
      </c>
      <c r="E552" s="6" t="s">
        <v>3600</v>
      </c>
      <c r="F552" s="6" t="s">
        <v>6150</v>
      </c>
      <c r="G552" s="6">
        <v>6</v>
      </c>
      <c r="H552" s="6" t="str">
        <f>_xlfn.XLOOKUP(E552,customers!$A$2:$A$1001,customers!$B$2:$B$1001,,0)</f>
        <v>Nick Brakespear</v>
      </c>
      <c r="I552" s="6" t="str">
        <f>IF(_xlfn.XLOOKUP(E552,customers!$A$2:$A$1001,customers!$C$2:$C$1001,,0)=0,"Not Available",(_xlfn.XLOOKUP(E552,customers!$A$2:$A$1001,customers!$C$2:$C$1001,,0)))</f>
        <v>nbrakespearfa@rediff.com</v>
      </c>
      <c r="J552" s="6" t="str">
        <f>_xlfn.XLOOKUP(E552,customers!$A$1:$A$1001,customers!$G$1:$G$1001,,0)</f>
        <v>United States</v>
      </c>
      <c r="K552" s="6" t="str">
        <f>_xlfn.XLOOKUP($E552,customers!$A$2:$A$1001,customers!$F$2:$F$1001,,0)</f>
        <v>Newark</v>
      </c>
      <c r="L552" s="6" t="s">
        <v>6201</v>
      </c>
      <c r="M552" s="6" t="s">
        <v>6202</v>
      </c>
      <c r="N552" s="7">
        <f>INDEX(products!$A$1:$G$49,MATCH('orders '!$F552,products!$A$1:$A$49,0),MATCH('orders '!N$1,products!$A$1:$G$1,0))</f>
        <v>0.2</v>
      </c>
      <c r="O552" s="24">
        <f>INDEX(products!$A$1:$G$49,MATCH('orders '!$F552,products!$A$1:$A$49,0),MATCH('orders '!O$1,products!$A$1:$G$1,0))</f>
        <v>3.8849999999999998</v>
      </c>
      <c r="P552" s="24">
        <f t="shared" si="26"/>
        <v>23.31</v>
      </c>
      <c r="Q552" s="8">
        <f>_xlfn.XLOOKUP($F552,products!$A$2:$A$49,products!$G$2:$G$49,,0)</f>
        <v>0.50505</v>
      </c>
      <c r="R552" s="6" t="str">
        <f>IF(_xlfn.XLOOKUP(E552,customers!A552:A1551,customers!I552:I1551,0)=0,"Not Available",(_xlfn.XLOOKUP(E552,customers!A552:A1551,customers!I552:I1551,0)))</f>
        <v>Yes</v>
      </c>
    </row>
    <row r="553" spans="1:18" x14ac:dyDescent="0.25">
      <c r="A553" s="9" t="s">
        <v>3605</v>
      </c>
      <c r="B553" s="25">
        <v>44694</v>
      </c>
      <c r="C553" s="9" t="str">
        <f t="shared" si="24"/>
        <v>Friday</v>
      </c>
      <c r="D553" s="9" t="str">
        <f t="shared" si="25"/>
        <v>May</v>
      </c>
      <c r="E553" s="9" t="s">
        <v>3606</v>
      </c>
      <c r="F553" s="9" t="s">
        <v>6153</v>
      </c>
      <c r="G553" s="9">
        <v>2</v>
      </c>
      <c r="H553" s="9" t="str">
        <f>_xlfn.XLOOKUP(E553,customers!$A$2:$A$1001,customers!$B$2:$B$1001,,0)</f>
        <v>Malynda Glawsop</v>
      </c>
      <c r="I553" s="9" t="str">
        <f>IF(_xlfn.XLOOKUP(E553,customers!$A$2:$A$1001,customers!$C$2:$C$1001,,0)=0,"Not Available",(_xlfn.XLOOKUP(E553,customers!$A$2:$A$1001,customers!$C$2:$C$1001,,0)))</f>
        <v>mglawsopfb@reverbnation.com</v>
      </c>
      <c r="J553" s="9" t="str">
        <f>_xlfn.XLOOKUP(E553,customers!$A$1:$A$1001,customers!$G$1:$G$1001,,0)</f>
        <v>United States</v>
      </c>
      <c r="K553" s="9" t="str">
        <f>_xlfn.XLOOKUP($E553,customers!$A$2:$A$1001,customers!$F$2:$F$1001,,0)</f>
        <v>New Haven</v>
      </c>
      <c r="L553" s="9" t="s">
        <v>6198</v>
      </c>
      <c r="M553" s="9" t="s">
        <v>6202</v>
      </c>
      <c r="N553" s="10">
        <f>INDEX(products!$A$1:$G$49,MATCH('orders '!$F553,products!$A$1:$A$49,0),MATCH('orders '!N$1,products!$A$1:$G$1,0))</f>
        <v>0.2</v>
      </c>
      <c r="O553" s="26">
        <f>INDEX(products!$A$1:$G$49,MATCH('orders '!$F553,products!$A$1:$A$49,0),MATCH('orders '!O$1,products!$A$1:$G$1,0))</f>
        <v>3.645</v>
      </c>
      <c r="P553" s="26">
        <f t="shared" si="26"/>
        <v>7.29</v>
      </c>
      <c r="Q553" s="11">
        <f>_xlfn.XLOOKUP($F553,products!$A$2:$A$49,products!$G$2:$G$49,,0)</f>
        <v>0.40095000000000003</v>
      </c>
      <c r="R553" s="6" t="str">
        <f>IF(_xlfn.XLOOKUP(E553,customers!A553:A1552,customers!I553:I1552,0)=0,"Not Available",(_xlfn.XLOOKUP(E553,customers!A553:A1552,customers!I553:I1552,0)))</f>
        <v>No</v>
      </c>
    </row>
    <row r="554" spans="1:18" x14ac:dyDescent="0.25">
      <c r="A554" s="6" t="s">
        <v>3611</v>
      </c>
      <c r="B554" s="23">
        <v>43761</v>
      </c>
      <c r="C554" s="6" t="str">
        <f t="shared" si="24"/>
        <v>Wednesday</v>
      </c>
      <c r="D554" s="6" t="str">
        <f t="shared" si="25"/>
        <v>October</v>
      </c>
      <c r="E554" s="6" t="s">
        <v>3612</v>
      </c>
      <c r="F554" s="6" t="s">
        <v>6184</v>
      </c>
      <c r="G554" s="6">
        <v>4</v>
      </c>
      <c r="H554" s="6" t="str">
        <f>_xlfn.XLOOKUP(E554,customers!$A$2:$A$1001,customers!$B$2:$B$1001,,0)</f>
        <v>Granville Alberts</v>
      </c>
      <c r="I554" s="6" t="str">
        <f>IF(_xlfn.XLOOKUP(E554,customers!$A$2:$A$1001,customers!$C$2:$C$1001,,0)=0,"Not Available",(_xlfn.XLOOKUP(E554,customers!$A$2:$A$1001,customers!$C$2:$C$1001,,0)))</f>
        <v>galbertsfc@etsy.com</v>
      </c>
      <c r="J554" s="6" t="str">
        <f>_xlfn.XLOOKUP(E554,customers!$A$1:$A$1001,customers!$G$1:$G$1001,,0)</f>
        <v>United Kingdom</v>
      </c>
      <c r="K554" s="6" t="str">
        <f>_xlfn.XLOOKUP($E554,customers!$A$2:$A$1001,customers!$F$2:$F$1001,,0)</f>
        <v>Belfast</v>
      </c>
      <c r="L554" s="6" t="s">
        <v>6198</v>
      </c>
      <c r="M554" s="6" t="s">
        <v>6200</v>
      </c>
      <c r="N554" s="7">
        <f>INDEX(products!$A$1:$G$49,MATCH('orders '!$F554,products!$A$1:$A$49,0),MATCH('orders '!N$1,products!$A$1:$G$1,0))</f>
        <v>0.2</v>
      </c>
      <c r="O554" s="24">
        <f>INDEX(products!$A$1:$G$49,MATCH('orders '!$F554,products!$A$1:$A$49,0),MATCH('orders '!O$1,products!$A$1:$G$1,0))</f>
        <v>4.4550000000000001</v>
      </c>
      <c r="P554" s="24">
        <f t="shared" si="26"/>
        <v>17.82</v>
      </c>
      <c r="Q554" s="8">
        <f>_xlfn.XLOOKUP($F554,products!$A$2:$A$49,products!$G$2:$G$49,,0)</f>
        <v>0.49004999999999999</v>
      </c>
      <c r="R554" s="6" t="str">
        <f>IF(_xlfn.XLOOKUP(E554,customers!A554:A1553,customers!I554:I1553,0)=0,"Not Available",(_xlfn.XLOOKUP(E554,customers!A554:A1553,customers!I554:I1553,0)))</f>
        <v>Yes</v>
      </c>
    </row>
    <row r="555" spans="1:18" x14ac:dyDescent="0.25">
      <c r="A555" s="9" t="s">
        <v>3617</v>
      </c>
      <c r="B555" s="25">
        <v>44085</v>
      </c>
      <c r="C555" s="9" t="str">
        <f t="shared" si="24"/>
        <v>Friday</v>
      </c>
      <c r="D555" s="9" t="str">
        <f t="shared" si="25"/>
        <v>September</v>
      </c>
      <c r="E555" s="9" t="s">
        <v>3618</v>
      </c>
      <c r="F555" s="9" t="s">
        <v>6141</v>
      </c>
      <c r="G555" s="9">
        <v>5</v>
      </c>
      <c r="H555" s="9" t="str">
        <f>_xlfn.XLOOKUP(E555,customers!$A$2:$A$1001,customers!$B$2:$B$1001,,0)</f>
        <v>Vasily Polglase</v>
      </c>
      <c r="I555" s="9" t="str">
        <f>IF(_xlfn.XLOOKUP(E555,customers!$A$2:$A$1001,customers!$C$2:$C$1001,,0)=0,"Not Available",(_xlfn.XLOOKUP(E555,customers!$A$2:$A$1001,customers!$C$2:$C$1001,,0)))</f>
        <v>vpolglasefd@about.me</v>
      </c>
      <c r="J555" s="9" t="str">
        <f>_xlfn.XLOOKUP(E555,customers!$A$1:$A$1001,customers!$G$1:$G$1001,,0)</f>
        <v>United States</v>
      </c>
      <c r="K555" s="9" t="str">
        <f>_xlfn.XLOOKUP($E555,customers!$A$2:$A$1001,customers!$F$2:$F$1001,,0)</f>
        <v>Toledo</v>
      </c>
      <c r="L555" s="9" t="s">
        <v>6198</v>
      </c>
      <c r="M555" s="9" t="s">
        <v>6197</v>
      </c>
      <c r="N555" s="10">
        <f>INDEX(products!$A$1:$G$49,MATCH('orders '!$F555,products!$A$1:$A$49,0),MATCH('orders '!N$1,products!$A$1:$G$1,0))</f>
        <v>1</v>
      </c>
      <c r="O555" s="26">
        <f>INDEX(products!$A$1:$G$49,MATCH('orders '!$F555,products!$A$1:$A$49,0),MATCH('orders '!O$1,products!$A$1:$G$1,0))</f>
        <v>13.75</v>
      </c>
      <c r="P555" s="26">
        <f t="shared" si="26"/>
        <v>68.75</v>
      </c>
      <c r="Q555" s="11">
        <f>_xlfn.XLOOKUP($F555,products!$A$2:$A$49,products!$G$2:$G$49,,0)</f>
        <v>1.5125</v>
      </c>
      <c r="R555" s="6" t="str">
        <f>IF(_xlfn.XLOOKUP(E555,customers!A555:A1554,customers!I555:I1554,0)=0,"Not Available",(_xlfn.XLOOKUP(E555,customers!A555:A1554,customers!I555:I1554,0)))</f>
        <v>No</v>
      </c>
    </row>
    <row r="556" spans="1:18" x14ac:dyDescent="0.25">
      <c r="A556" s="6" t="s">
        <v>3622</v>
      </c>
      <c r="B556" s="23">
        <v>43737</v>
      </c>
      <c r="C556" s="6" t="str">
        <f t="shared" si="24"/>
        <v>Sunday</v>
      </c>
      <c r="D556" s="6" t="str">
        <f t="shared" si="25"/>
        <v>September</v>
      </c>
      <c r="E556" s="6" t="s">
        <v>3623</v>
      </c>
      <c r="F556" s="6" t="s">
        <v>6142</v>
      </c>
      <c r="G556" s="6">
        <v>2</v>
      </c>
      <c r="H556" s="6" t="str">
        <f>_xlfn.XLOOKUP(E556,customers!$A$2:$A$1001,customers!$B$2:$B$1001,,0)</f>
        <v>Madelaine Sharples</v>
      </c>
      <c r="I556" s="6" t="str">
        <f>IF(_xlfn.XLOOKUP(E556,customers!$A$2:$A$1001,customers!$C$2:$C$1001,,0)=0,"Not Available",(_xlfn.XLOOKUP(E556,customers!$A$2:$A$1001,customers!$C$2:$C$1001,,0)))</f>
        <v>Not Available</v>
      </c>
      <c r="J556" s="6" t="str">
        <f>_xlfn.XLOOKUP(E556,customers!$A$1:$A$1001,customers!$G$1:$G$1001,,0)</f>
        <v>United Kingdom</v>
      </c>
      <c r="K556" s="6" t="str">
        <f>_xlfn.XLOOKUP($E556,customers!$A$2:$A$1001,customers!$F$2:$F$1001,,0)</f>
        <v>Newton</v>
      </c>
      <c r="L556" s="6" t="s">
        <v>6196</v>
      </c>
      <c r="M556" s="6" t="s">
        <v>6200</v>
      </c>
      <c r="N556" s="7">
        <f>INDEX(products!$A$1:$G$49,MATCH('orders '!$F556,products!$A$1:$A$49,0),MATCH('orders '!N$1,products!$A$1:$G$1,0))</f>
        <v>2.5</v>
      </c>
      <c r="O556" s="24">
        <f>INDEX(products!$A$1:$G$49,MATCH('orders '!$F556,products!$A$1:$A$49,0),MATCH('orders '!O$1,products!$A$1:$G$1,0))</f>
        <v>27.484999999999996</v>
      </c>
      <c r="P556" s="24">
        <f t="shared" si="26"/>
        <v>54.969999999999992</v>
      </c>
      <c r="Q556" s="8">
        <f>_xlfn.XLOOKUP($F556,products!$A$2:$A$49,products!$G$2:$G$49,,0)</f>
        <v>1.6490999999999998</v>
      </c>
      <c r="R556" s="6" t="str">
        <f>IF(_xlfn.XLOOKUP(E556,customers!A556:A1555,customers!I556:I1555,0)=0,"Not Available",(_xlfn.XLOOKUP(E556,customers!A556:A1555,customers!I556:I1555,0)))</f>
        <v>Yes</v>
      </c>
    </row>
    <row r="557" spans="1:18" x14ac:dyDescent="0.25">
      <c r="A557" s="9" t="s">
        <v>3627</v>
      </c>
      <c r="B557" s="25">
        <v>44258</v>
      </c>
      <c r="C557" s="9" t="str">
        <f t="shared" si="24"/>
        <v>Wednesday</v>
      </c>
      <c r="D557" s="9" t="str">
        <f t="shared" si="25"/>
        <v>March</v>
      </c>
      <c r="E557" s="9" t="s">
        <v>3628</v>
      </c>
      <c r="F557" s="9" t="s">
        <v>6141</v>
      </c>
      <c r="G557" s="9">
        <v>6</v>
      </c>
      <c r="H557" s="9" t="str">
        <f>_xlfn.XLOOKUP(E557,customers!$A$2:$A$1001,customers!$B$2:$B$1001,,0)</f>
        <v>Sigfrid Busch</v>
      </c>
      <c r="I557" s="9" t="str">
        <f>IF(_xlfn.XLOOKUP(E557,customers!$A$2:$A$1001,customers!$C$2:$C$1001,,0)=0,"Not Available",(_xlfn.XLOOKUP(E557,customers!$A$2:$A$1001,customers!$C$2:$C$1001,,0)))</f>
        <v>sbuschff@so-net.ne.jp</v>
      </c>
      <c r="J557" s="9" t="str">
        <f>_xlfn.XLOOKUP(E557,customers!$A$1:$A$1001,customers!$G$1:$G$1001,,0)</f>
        <v>Ireland</v>
      </c>
      <c r="K557" s="9" t="str">
        <f>_xlfn.XLOOKUP($E557,customers!$A$2:$A$1001,customers!$F$2:$F$1001,,0)</f>
        <v>Bantry</v>
      </c>
      <c r="L557" s="9" t="s">
        <v>6198</v>
      </c>
      <c r="M557" s="9" t="s">
        <v>6197</v>
      </c>
      <c r="N557" s="10">
        <f>INDEX(products!$A$1:$G$49,MATCH('orders '!$F557,products!$A$1:$A$49,0),MATCH('orders '!N$1,products!$A$1:$G$1,0))</f>
        <v>1</v>
      </c>
      <c r="O557" s="26">
        <f>INDEX(products!$A$1:$G$49,MATCH('orders '!$F557,products!$A$1:$A$49,0),MATCH('orders '!O$1,products!$A$1:$G$1,0))</f>
        <v>13.75</v>
      </c>
      <c r="P557" s="26">
        <f t="shared" si="26"/>
        <v>82.5</v>
      </c>
      <c r="Q557" s="11">
        <f>_xlfn.XLOOKUP($F557,products!$A$2:$A$49,products!$G$2:$G$49,,0)</f>
        <v>1.5125</v>
      </c>
      <c r="R557" s="6" t="str">
        <f>IF(_xlfn.XLOOKUP(E557,customers!A557:A1556,customers!I557:I1556,0)=0,"Not Available",(_xlfn.XLOOKUP(E557,customers!A557:A1556,customers!I557:I1556,0)))</f>
        <v>No</v>
      </c>
    </row>
    <row r="558" spans="1:18" x14ac:dyDescent="0.25">
      <c r="A558" s="6" t="s">
        <v>3633</v>
      </c>
      <c r="B558" s="23">
        <v>44523</v>
      </c>
      <c r="C558" s="6" t="str">
        <f t="shared" si="24"/>
        <v>Tuesday</v>
      </c>
      <c r="D558" s="6" t="str">
        <f t="shared" si="25"/>
        <v>November</v>
      </c>
      <c r="E558" s="6" t="s">
        <v>3634</v>
      </c>
      <c r="F558" s="6" t="s">
        <v>6159</v>
      </c>
      <c r="G558" s="6">
        <v>2</v>
      </c>
      <c r="H558" s="6" t="str">
        <f>_xlfn.XLOOKUP(E558,customers!$A$2:$A$1001,customers!$B$2:$B$1001,,0)</f>
        <v>Cissiee Raisbeck</v>
      </c>
      <c r="I558" s="6" t="str">
        <f>IF(_xlfn.XLOOKUP(E558,customers!$A$2:$A$1001,customers!$C$2:$C$1001,,0)=0,"Not Available",(_xlfn.XLOOKUP(E558,customers!$A$2:$A$1001,customers!$C$2:$C$1001,,0)))</f>
        <v>craisbeckfg@webnode.com</v>
      </c>
      <c r="J558" s="6" t="str">
        <f>_xlfn.XLOOKUP(E558,customers!$A$1:$A$1001,customers!$G$1:$G$1001,,0)</f>
        <v>United States</v>
      </c>
      <c r="K558" s="6" t="str">
        <f>_xlfn.XLOOKUP($E558,customers!$A$2:$A$1001,customers!$F$2:$F$1001,,0)</f>
        <v>Shreveport</v>
      </c>
      <c r="L558" s="6" t="s">
        <v>6201</v>
      </c>
      <c r="M558" s="6" t="s">
        <v>6197</v>
      </c>
      <c r="N558" s="7">
        <f>INDEX(products!$A$1:$G$49,MATCH('orders '!$F558,products!$A$1:$A$49,0),MATCH('orders '!N$1,products!$A$1:$G$1,0))</f>
        <v>0.2</v>
      </c>
      <c r="O558" s="24">
        <f>INDEX(products!$A$1:$G$49,MATCH('orders '!$F558,products!$A$1:$A$49,0),MATCH('orders '!O$1,products!$A$1:$G$1,0))</f>
        <v>4.3650000000000002</v>
      </c>
      <c r="P558" s="24">
        <f t="shared" si="26"/>
        <v>8.73</v>
      </c>
      <c r="Q558" s="8">
        <f>_xlfn.XLOOKUP($F558,products!$A$2:$A$49,products!$G$2:$G$49,,0)</f>
        <v>0.56745000000000001</v>
      </c>
      <c r="R558" s="6" t="str">
        <f>IF(_xlfn.XLOOKUP(E558,customers!A558:A1557,customers!I558:I1557,0)=0,"Not Available",(_xlfn.XLOOKUP(E558,customers!A558:A1557,customers!I558:I1557,0)))</f>
        <v>Yes</v>
      </c>
    </row>
    <row r="559" spans="1:18" x14ac:dyDescent="0.25">
      <c r="A559" s="9" t="s">
        <v>3638</v>
      </c>
      <c r="B559" s="25">
        <v>44506</v>
      </c>
      <c r="C559" s="9" t="str">
        <f t="shared" si="24"/>
        <v>Saturday</v>
      </c>
      <c r="D559" s="9" t="str">
        <f t="shared" si="25"/>
        <v>November</v>
      </c>
      <c r="E559" s="9" t="s">
        <v>3368</v>
      </c>
      <c r="F559" s="9" t="s">
        <v>6171</v>
      </c>
      <c r="G559" s="9">
        <v>4</v>
      </c>
      <c r="H559" s="9" t="str">
        <f>_xlfn.XLOOKUP(E559,customers!$A$2:$A$1001,customers!$B$2:$B$1001,,0)</f>
        <v>Marja Urion</v>
      </c>
      <c r="I559" s="9" t="str">
        <f>IF(_xlfn.XLOOKUP(E559,customers!$A$2:$A$1001,customers!$C$2:$C$1001,,0)=0,"Not Available",(_xlfn.XLOOKUP(E559,customers!$A$2:$A$1001,customers!$C$2:$C$1001,,0)))</f>
        <v>murione5@alexa.com</v>
      </c>
      <c r="J559" s="9" t="str">
        <f>_xlfn.XLOOKUP(E559,customers!$A$1:$A$1001,customers!$G$1:$G$1001,,0)</f>
        <v>Ireland</v>
      </c>
      <c r="K559" s="9" t="str">
        <f>_xlfn.XLOOKUP($E559,customers!$A$2:$A$1001,customers!$F$2:$F$1001,,0)</f>
        <v>Virginia</v>
      </c>
      <c r="L559" s="9" t="s">
        <v>6198</v>
      </c>
      <c r="M559" s="9" t="s">
        <v>6200</v>
      </c>
      <c r="N559" s="10">
        <f>INDEX(products!$A$1:$G$49,MATCH('orders '!$F559,products!$A$1:$A$49,0),MATCH('orders '!N$1,products!$A$1:$G$1,0))</f>
        <v>1</v>
      </c>
      <c r="O559" s="26">
        <f>INDEX(products!$A$1:$G$49,MATCH('orders '!$F559,products!$A$1:$A$49,0),MATCH('orders '!O$1,products!$A$1:$G$1,0))</f>
        <v>14.85</v>
      </c>
      <c r="P559" s="26">
        <f t="shared" si="26"/>
        <v>59.4</v>
      </c>
      <c r="Q559" s="11">
        <f>_xlfn.XLOOKUP($F559,products!$A$2:$A$49,products!$G$2:$G$49,,0)</f>
        <v>1.6335</v>
      </c>
      <c r="R559" s="6" t="str">
        <f>IF(_xlfn.XLOOKUP(E559,customers!A559:A1558,customers!I559:I1558,0)=0,"Not Available",(_xlfn.XLOOKUP(E559,customers!A559:A1558,customers!I559:I1558,0)))</f>
        <v>Not Available</v>
      </c>
    </row>
    <row r="560" spans="1:18" x14ac:dyDescent="0.25">
      <c r="A560" s="6" t="s">
        <v>3643</v>
      </c>
      <c r="B560" s="23">
        <v>44225</v>
      </c>
      <c r="C560" s="6" t="str">
        <f t="shared" si="24"/>
        <v>Friday</v>
      </c>
      <c r="D560" s="6" t="str">
        <f t="shared" si="25"/>
        <v>January</v>
      </c>
      <c r="E560" s="6" t="s">
        <v>3644</v>
      </c>
      <c r="F560" s="6" t="s">
        <v>6150</v>
      </c>
      <c r="G560" s="6">
        <v>4</v>
      </c>
      <c r="H560" s="6" t="str">
        <f>_xlfn.XLOOKUP(E560,customers!$A$2:$A$1001,customers!$B$2:$B$1001,,0)</f>
        <v>Kenton Wetherick</v>
      </c>
      <c r="I560" s="6" t="str">
        <f>IF(_xlfn.XLOOKUP(E560,customers!$A$2:$A$1001,customers!$C$2:$C$1001,,0)=0,"Not Available",(_xlfn.XLOOKUP(E560,customers!$A$2:$A$1001,customers!$C$2:$C$1001,,0)))</f>
        <v>Not Available</v>
      </c>
      <c r="J560" s="6" t="str">
        <f>_xlfn.XLOOKUP(E560,customers!$A$1:$A$1001,customers!$G$1:$G$1001,,0)</f>
        <v>United States</v>
      </c>
      <c r="K560" s="6" t="str">
        <f>_xlfn.XLOOKUP($E560,customers!$A$2:$A$1001,customers!$F$2:$F$1001,,0)</f>
        <v>Lexington</v>
      </c>
      <c r="L560" s="6" t="s">
        <v>6201</v>
      </c>
      <c r="M560" s="6" t="s">
        <v>6202</v>
      </c>
      <c r="N560" s="7">
        <f>INDEX(products!$A$1:$G$49,MATCH('orders '!$F560,products!$A$1:$A$49,0),MATCH('orders '!N$1,products!$A$1:$G$1,0))</f>
        <v>0.2</v>
      </c>
      <c r="O560" s="24">
        <f>INDEX(products!$A$1:$G$49,MATCH('orders '!$F560,products!$A$1:$A$49,0),MATCH('orders '!O$1,products!$A$1:$G$1,0))</f>
        <v>3.8849999999999998</v>
      </c>
      <c r="P560" s="24">
        <f t="shared" si="26"/>
        <v>15.54</v>
      </c>
      <c r="Q560" s="8">
        <f>_xlfn.XLOOKUP($F560,products!$A$2:$A$49,products!$G$2:$G$49,,0)</f>
        <v>0.50505</v>
      </c>
      <c r="R560" s="6" t="str">
        <f>IF(_xlfn.XLOOKUP(E560,customers!A560:A1559,customers!I560:I1559,0)=0,"Not Available",(_xlfn.XLOOKUP(E560,customers!A560:A1559,customers!I560:I1559,0)))</f>
        <v>Yes</v>
      </c>
    </row>
    <row r="561" spans="1:18" x14ac:dyDescent="0.25">
      <c r="A561" s="9" t="s">
        <v>3648</v>
      </c>
      <c r="B561" s="25">
        <v>44667</v>
      </c>
      <c r="C561" s="9" t="str">
        <f t="shared" si="24"/>
        <v>Saturday</v>
      </c>
      <c r="D561" s="9" t="str">
        <f t="shared" si="25"/>
        <v>April</v>
      </c>
      <c r="E561" s="9" t="s">
        <v>3649</v>
      </c>
      <c r="F561" s="9" t="s">
        <v>6140</v>
      </c>
      <c r="G561" s="9">
        <v>3</v>
      </c>
      <c r="H561" s="9" t="str">
        <f>_xlfn.XLOOKUP(E561,customers!$A$2:$A$1001,customers!$B$2:$B$1001,,0)</f>
        <v>Reamonn Aynold</v>
      </c>
      <c r="I561" s="9" t="str">
        <f>IF(_xlfn.XLOOKUP(E561,customers!$A$2:$A$1001,customers!$C$2:$C$1001,,0)=0,"Not Available",(_xlfn.XLOOKUP(E561,customers!$A$2:$A$1001,customers!$C$2:$C$1001,,0)))</f>
        <v>raynoldfj@ustream.tv</v>
      </c>
      <c r="J561" s="9" t="str">
        <f>_xlfn.XLOOKUP(E561,customers!$A$1:$A$1001,customers!$G$1:$G$1001,,0)</f>
        <v>United States</v>
      </c>
      <c r="K561" s="9" t="str">
        <f>_xlfn.XLOOKUP($E561,customers!$A$2:$A$1001,customers!$F$2:$F$1001,,0)</f>
        <v>Milwaukee</v>
      </c>
      <c r="L561" s="9" t="s">
        <v>6199</v>
      </c>
      <c r="M561" s="9" t="s">
        <v>6200</v>
      </c>
      <c r="N561" s="10">
        <f>INDEX(products!$A$1:$G$49,MATCH('orders '!$F561,products!$A$1:$A$49,0),MATCH('orders '!N$1,products!$A$1:$G$1,0))</f>
        <v>1</v>
      </c>
      <c r="O561" s="26">
        <f>INDEX(products!$A$1:$G$49,MATCH('orders '!$F561,products!$A$1:$A$49,0),MATCH('orders '!O$1,products!$A$1:$G$1,0))</f>
        <v>12.95</v>
      </c>
      <c r="P561" s="26">
        <f t="shared" si="26"/>
        <v>38.849999999999994</v>
      </c>
      <c r="Q561" s="11">
        <f>_xlfn.XLOOKUP($F561,products!$A$2:$A$49,products!$G$2:$G$49,,0)</f>
        <v>1.1655</v>
      </c>
      <c r="R561" s="6" t="str">
        <f>IF(_xlfn.XLOOKUP(E561,customers!A561:A1560,customers!I561:I1560,0)=0,"Not Available",(_xlfn.XLOOKUP(E561,customers!A561:A1560,customers!I561:I1560,0)))</f>
        <v>Yes</v>
      </c>
    </row>
    <row r="562" spans="1:18" x14ac:dyDescent="0.25">
      <c r="A562" s="6" t="s">
        <v>3654</v>
      </c>
      <c r="B562" s="23">
        <v>44401</v>
      </c>
      <c r="C562" s="6" t="str">
        <f t="shared" si="24"/>
        <v>Saturday</v>
      </c>
      <c r="D562" s="6" t="str">
        <f t="shared" si="25"/>
        <v>July</v>
      </c>
      <c r="E562" s="6" t="s">
        <v>3655</v>
      </c>
      <c r="F562" s="6" t="s">
        <v>6166</v>
      </c>
      <c r="G562" s="6">
        <v>6</v>
      </c>
      <c r="H562" s="6" t="str">
        <f>_xlfn.XLOOKUP(E562,customers!$A$2:$A$1001,customers!$B$2:$B$1001,,0)</f>
        <v>Hatty Dovydenas</v>
      </c>
      <c r="I562" s="6" t="str">
        <f>IF(_xlfn.XLOOKUP(E562,customers!$A$2:$A$1001,customers!$C$2:$C$1001,,0)=0,"Not Available",(_xlfn.XLOOKUP(E562,customers!$A$2:$A$1001,customers!$C$2:$C$1001,,0)))</f>
        <v>Not Available</v>
      </c>
      <c r="J562" s="6" t="str">
        <f>_xlfn.XLOOKUP(E562,customers!$A$1:$A$1001,customers!$G$1:$G$1001,,0)</f>
        <v>United States</v>
      </c>
      <c r="K562" s="6" t="str">
        <f>_xlfn.XLOOKUP($E562,customers!$A$2:$A$1001,customers!$F$2:$F$1001,,0)</f>
        <v>Amarillo</v>
      </c>
      <c r="L562" s="6" t="s">
        <v>6198</v>
      </c>
      <c r="M562" s="6" t="s">
        <v>6197</v>
      </c>
      <c r="N562" s="7">
        <f>INDEX(products!$A$1:$G$49,MATCH('orders '!$F562,products!$A$1:$A$49,0),MATCH('orders '!N$1,products!$A$1:$G$1,0))</f>
        <v>2.5</v>
      </c>
      <c r="O562" s="24">
        <f>INDEX(products!$A$1:$G$49,MATCH('orders '!$F562,products!$A$1:$A$49,0),MATCH('orders '!O$1,products!$A$1:$G$1,0))</f>
        <v>31.624999999999996</v>
      </c>
      <c r="P562" s="24">
        <f t="shared" si="26"/>
        <v>189.74999999999997</v>
      </c>
      <c r="Q562" s="8">
        <f>_xlfn.XLOOKUP($F562,products!$A$2:$A$49,products!$G$2:$G$49,,0)</f>
        <v>3.4787499999999998</v>
      </c>
      <c r="R562" s="6" t="str">
        <f>IF(_xlfn.XLOOKUP(E562,customers!A562:A1561,customers!I562:I1561,0)=0,"Not Available",(_xlfn.XLOOKUP(E562,customers!A562:A1561,customers!I562:I1561,0)))</f>
        <v>Yes</v>
      </c>
    </row>
    <row r="563" spans="1:18" x14ac:dyDescent="0.25">
      <c r="A563" s="9" t="s">
        <v>3659</v>
      </c>
      <c r="B563" s="25">
        <v>43688</v>
      </c>
      <c r="C563" s="9" t="str">
        <f t="shared" si="24"/>
        <v>Sunday</v>
      </c>
      <c r="D563" s="9" t="str">
        <f t="shared" si="25"/>
        <v>August</v>
      </c>
      <c r="E563" s="9" t="s">
        <v>3660</v>
      </c>
      <c r="F563" s="9" t="s">
        <v>6154</v>
      </c>
      <c r="G563" s="9">
        <v>6</v>
      </c>
      <c r="H563" s="9" t="str">
        <f>_xlfn.XLOOKUP(E563,customers!$A$2:$A$1001,customers!$B$2:$B$1001,,0)</f>
        <v>Nathaniel Bloxland</v>
      </c>
      <c r="I563" s="9" t="str">
        <f>IF(_xlfn.XLOOKUP(E563,customers!$A$2:$A$1001,customers!$C$2:$C$1001,,0)=0,"Not Available",(_xlfn.XLOOKUP(E563,customers!$A$2:$A$1001,customers!$C$2:$C$1001,,0)))</f>
        <v>Not Available</v>
      </c>
      <c r="J563" s="9" t="str">
        <f>_xlfn.XLOOKUP(E563,customers!$A$1:$A$1001,customers!$G$1:$G$1001,,0)</f>
        <v>Ireland</v>
      </c>
      <c r="K563" s="9" t="str">
        <f>_xlfn.XLOOKUP($E563,customers!$A$2:$A$1001,customers!$F$2:$F$1001,,0)</f>
        <v>Daingean</v>
      </c>
      <c r="L563" s="9" t="s">
        <v>6199</v>
      </c>
      <c r="M563" s="9" t="s">
        <v>6202</v>
      </c>
      <c r="N563" s="10">
        <f>INDEX(products!$A$1:$G$49,MATCH('orders '!$F563,products!$A$1:$A$49,0),MATCH('orders '!N$1,products!$A$1:$G$1,0))</f>
        <v>0.2</v>
      </c>
      <c r="O563" s="26">
        <f>INDEX(products!$A$1:$G$49,MATCH('orders '!$F563,products!$A$1:$A$49,0),MATCH('orders '!O$1,products!$A$1:$G$1,0))</f>
        <v>2.9849999999999999</v>
      </c>
      <c r="P563" s="26">
        <f t="shared" si="26"/>
        <v>17.91</v>
      </c>
      <c r="Q563" s="11">
        <f>_xlfn.XLOOKUP($F563,products!$A$2:$A$49,products!$G$2:$G$49,,0)</f>
        <v>0.26865</v>
      </c>
      <c r="R563" s="6" t="str">
        <f>IF(_xlfn.XLOOKUP(E563,customers!A563:A1562,customers!I563:I1562,0)=0,"Not Available",(_xlfn.XLOOKUP(E563,customers!A563:A1562,customers!I563:I1562,0)))</f>
        <v>Yes</v>
      </c>
    </row>
    <row r="564" spans="1:18" x14ac:dyDescent="0.25">
      <c r="A564" s="6" t="s">
        <v>3665</v>
      </c>
      <c r="B564" s="23">
        <v>43669</v>
      </c>
      <c r="C564" s="6" t="str">
        <f t="shared" si="24"/>
        <v>Tuesday</v>
      </c>
      <c r="D564" s="6" t="str">
        <f t="shared" si="25"/>
        <v>July</v>
      </c>
      <c r="E564" s="6" t="s">
        <v>3666</v>
      </c>
      <c r="F564" s="6" t="s">
        <v>6145</v>
      </c>
      <c r="G564" s="6">
        <v>6</v>
      </c>
      <c r="H564" s="6" t="str">
        <f>_xlfn.XLOOKUP(E564,customers!$A$2:$A$1001,customers!$B$2:$B$1001,,0)</f>
        <v>Brendan Grece</v>
      </c>
      <c r="I564" s="6" t="str">
        <f>IF(_xlfn.XLOOKUP(E564,customers!$A$2:$A$1001,customers!$C$2:$C$1001,,0)=0,"Not Available",(_xlfn.XLOOKUP(E564,customers!$A$2:$A$1001,customers!$C$2:$C$1001,,0)))</f>
        <v>bgrecefm@naver.com</v>
      </c>
      <c r="J564" s="6" t="str">
        <f>_xlfn.XLOOKUP(E564,customers!$A$1:$A$1001,customers!$G$1:$G$1001,,0)</f>
        <v>United Kingdom</v>
      </c>
      <c r="K564" s="6" t="str">
        <f>_xlfn.XLOOKUP($E564,customers!$A$2:$A$1001,customers!$F$2:$F$1001,,0)</f>
        <v>Halton</v>
      </c>
      <c r="L564" s="6" t="s">
        <v>6201</v>
      </c>
      <c r="M564" s="6" t="s">
        <v>6200</v>
      </c>
      <c r="N564" s="7">
        <f>INDEX(products!$A$1:$G$49,MATCH('orders '!$F564,products!$A$1:$A$49,0),MATCH('orders '!N$1,products!$A$1:$G$1,0))</f>
        <v>0.2</v>
      </c>
      <c r="O564" s="24">
        <f>INDEX(products!$A$1:$G$49,MATCH('orders '!$F564,products!$A$1:$A$49,0),MATCH('orders '!O$1,products!$A$1:$G$1,0))</f>
        <v>4.7549999999999999</v>
      </c>
      <c r="P564" s="24">
        <f t="shared" si="26"/>
        <v>28.53</v>
      </c>
      <c r="Q564" s="8">
        <f>_xlfn.XLOOKUP($F564,products!$A$2:$A$49,products!$G$2:$G$49,,0)</f>
        <v>0.61814999999999998</v>
      </c>
      <c r="R564" s="6" t="str">
        <f>IF(_xlfn.XLOOKUP(E564,customers!A564:A1563,customers!I564:I1563,0)=0,"Not Available",(_xlfn.XLOOKUP(E564,customers!A564:A1563,customers!I564:I1563,0)))</f>
        <v>No</v>
      </c>
    </row>
    <row r="565" spans="1:18" x14ac:dyDescent="0.25">
      <c r="A565" s="9" t="s">
        <v>3671</v>
      </c>
      <c r="B565" s="25">
        <v>43991</v>
      </c>
      <c r="C565" s="9" t="str">
        <f t="shared" si="24"/>
        <v>Tuesday</v>
      </c>
      <c r="D565" s="9" t="str">
        <f t="shared" si="25"/>
        <v>June</v>
      </c>
      <c r="E565" s="9" t="s">
        <v>3752</v>
      </c>
      <c r="F565" s="9" t="s">
        <v>6141</v>
      </c>
      <c r="G565" s="9">
        <v>6</v>
      </c>
      <c r="H565" s="9" t="str">
        <f>_xlfn.XLOOKUP(E565,customers!$A$2:$A$1001,customers!$B$2:$B$1001,,0)</f>
        <v>Don Flintiff</v>
      </c>
      <c r="I565" s="9" t="str">
        <f>IF(_xlfn.XLOOKUP(E565,customers!$A$2:$A$1001,customers!$C$2:$C$1001,,0)=0,"Not Available",(_xlfn.XLOOKUP(E565,customers!$A$2:$A$1001,customers!$C$2:$C$1001,,0)))</f>
        <v>dflintiffg1@e-recht24.de</v>
      </c>
      <c r="J565" s="9" t="str">
        <f>_xlfn.XLOOKUP(E565,customers!$A$1:$A$1001,customers!$G$1:$G$1001,,0)</f>
        <v>United Kingdom</v>
      </c>
      <c r="K565" s="9" t="str">
        <f>_xlfn.XLOOKUP($E565,customers!$A$2:$A$1001,customers!$F$2:$F$1001,,0)</f>
        <v>London</v>
      </c>
      <c r="L565" s="9" t="s">
        <v>6198</v>
      </c>
      <c r="M565" s="9" t="s">
        <v>6197</v>
      </c>
      <c r="N565" s="10">
        <f>INDEX(products!$A$1:$G$49,MATCH('orders '!$F565,products!$A$1:$A$49,0),MATCH('orders '!N$1,products!$A$1:$G$1,0))</f>
        <v>1</v>
      </c>
      <c r="O565" s="26">
        <f>INDEX(products!$A$1:$G$49,MATCH('orders '!$F565,products!$A$1:$A$49,0),MATCH('orders '!O$1,products!$A$1:$G$1,0))</f>
        <v>13.75</v>
      </c>
      <c r="P565" s="26">
        <f t="shared" si="26"/>
        <v>82.5</v>
      </c>
      <c r="Q565" s="11">
        <f>_xlfn.XLOOKUP($F565,products!$A$2:$A$49,products!$G$2:$G$49,,0)</f>
        <v>1.5125</v>
      </c>
      <c r="R565" s="6" t="str">
        <f>IF(_xlfn.XLOOKUP(E565,customers!A565:A1564,customers!I565:I1564,0)=0,"Not Available",(_xlfn.XLOOKUP(E565,customers!A565:A1564,customers!I565:I1564,0)))</f>
        <v>No</v>
      </c>
    </row>
    <row r="566" spans="1:18" x14ac:dyDescent="0.25">
      <c r="A566" s="6" t="s">
        <v>3677</v>
      </c>
      <c r="B566" s="23">
        <v>43883</v>
      </c>
      <c r="C566" s="6" t="str">
        <f t="shared" si="24"/>
        <v>Saturday</v>
      </c>
      <c r="D566" s="6" t="str">
        <f t="shared" si="25"/>
        <v>February</v>
      </c>
      <c r="E566" s="6" t="s">
        <v>3678</v>
      </c>
      <c r="F566" s="6" t="s">
        <v>6173</v>
      </c>
      <c r="G566" s="6">
        <v>2</v>
      </c>
      <c r="H566" s="6" t="str">
        <f>_xlfn.XLOOKUP(E566,customers!$A$2:$A$1001,customers!$B$2:$B$1001,,0)</f>
        <v>Abbe Thys</v>
      </c>
      <c r="I566" s="6" t="str">
        <f>IF(_xlfn.XLOOKUP(E566,customers!$A$2:$A$1001,customers!$C$2:$C$1001,,0)=0,"Not Available",(_xlfn.XLOOKUP(E566,customers!$A$2:$A$1001,customers!$C$2:$C$1001,,0)))</f>
        <v>athysfo@cdc.gov</v>
      </c>
      <c r="J566" s="6" t="str">
        <f>_xlfn.XLOOKUP(E566,customers!$A$1:$A$1001,customers!$G$1:$G$1001,,0)</f>
        <v>United States</v>
      </c>
      <c r="K566" s="6" t="str">
        <f>_xlfn.XLOOKUP($E566,customers!$A$2:$A$1001,customers!$F$2:$F$1001,,0)</f>
        <v>Knoxville</v>
      </c>
      <c r="L566" s="6" t="s">
        <v>6196</v>
      </c>
      <c r="M566" s="6" t="s">
        <v>6200</v>
      </c>
      <c r="N566" s="7">
        <f>INDEX(products!$A$1:$G$49,MATCH('orders '!$F566,products!$A$1:$A$49,0),MATCH('orders '!N$1,products!$A$1:$G$1,0))</f>
        <v>0.5</v>
      </c>
      <c r="O566" s="24">
        <f>INDEX(products!$A$1:$G$49,MATCH('orders '!$F566,products!$A$1:$A$49,0),MATCH('orders '!O$1,products!$A$1:$G$1,0))</f>
        <v>7.169999999999999</v>
      </c>
      <c r="P566" s="24">
        <f t="shared" si="26"/>
        <v>14.339999999999998</v>
      </c>
      <c r="Q566" s="8">
        <f>_xlfn.XLOOKUP($F566,products!$A$2:$A$49,products!$G$2:$G$49,,0)</f>
        <v>0.43019999999999992</v>
      </c>
      <c r="R566" s="6" t="str">
        <f>IF(_xlfn.XLOOKUP(E566,customers!A566:A1565,customers!I566:I1565,0)=0,"Not Available",(_xlfn.XLOOKUP(E566,customers!A566:A1565,customers!I566:I1565,0)))</f>
        <v>No</v>
      </c>
    </row>
    <row r="567" spans="1:18" x14ac:dyDescent="0.25">
      <c r="A567" s="9" t="s">
        <v>3683</v>
      </c>
      <c r="B567" s="25">
        <v>44031</v>
      </c>
      <c r="C567" s="9" t="str">
        <f t="shared" si="24"/>
        <v>Sunday</v>
      </c>
      <c r="D567" s="9" t="str">
        <f t="shared" si="25"/>
        <v>July</v>
      </c>
      <c r="E567" s="9" t="s">
        <v>3684</v>
      </c>
      <c r="F567" s="9" t="s">
        <v>6149</v>
      </c>
      <c r="G567" s="9">
        <v>4</v>
      </c>
      <c r="H567" s="9" t="str">
        <f>_xlfn.XLOOKUP(E567,customers!$A$2:$A$1001,customers!$B$2:$B$1001,,0)</f>
        <v>Jackquelin Chugg</v>
      </c>
      <c r="I567" s="9" t="str">
        <f>IF(_xlfn.XLOOKUP(E567,customers!$A$2:$A$1001,customers!$C$2:$C$1001,,0)=0,"Not Available",(_xlfn.XLOOKUP(E567,customers!$A$2:$A$1001,customers!$C$2:$C$1001,,0)))</f>
        <v>jchuggfp@about.me</v>
      </c>
      <c r="J567" s="9" t="str">
        <f>_xlfn.XLOOKUP(E567,customers!$A$1:$A$1001,customers!$G$1:$G$1001,,0)</f>
        <v>United States</v>
      </c>
      <c r="K567" s="9" t="str">
        <f>_xlfn.XLOOKUP($E567,customers!$A$2:$A$1001,customers!$F$2:$F$1001,,0)</f>
        <v>Shawnee Mission</v>
      </c>
      <c r="L567" s="9" t="s">
        <v>6196</v>
      </c>
      <c r="M567" s="9" t="s">
        <v>6202</v>
      </c>
      <c r="N567" s="10">
        <f>INDEX(products!$A$1:$G$49,MATCH('orders '!$F567,products!$A$1:$A$49,0),MATCH('orders '!N$1,products!$A$1:$G$1,0))</f>
        <v>2.5</v>
      </c>
      <c r="O567" s="26">
        <f>INDEX(products!$A$1:$G$49,MATCH('orders '!$F567,products!$A$1:$A$49,0),MATCH('orders '!O$1,products!$A$1:$G$1,0))</f>
        <v>20.584999999999997</v>
      </c>
      <c r="P567" s="26">
        <f t="shared" si="26"/>
        <v>82.339999999999989</v>
      </c>
      <c r="Q567" s="11">
        <f>_xlfn.XLOOKUP($F567,products!$A$2:$A$49,products!$G$2:$G$49,,0)</f>
        <v>1.2350999999999999</v>
      </c>
      <c r="R567" s="6" t="str">
        <f>IF(_xlfn.XLOOKUP(E567,customers!A567:A1566,customers!I567:I1566,0)=0,"Not Available",(_xlfn.XLOOKUP(E567,customers!A567:A1566,customers!I567:I1566,0)))</f>
        <v>No</v>
      </c>
    </row>
    <row r="568" spans="1:18" x14ac:dyDescent="0.25">
      <c r="A568" s="6" t="s">
        <v>3689</v>
      </c>
      <c r="B568" s="23">
        <v>44459</v>
      </c>
      <c r="C568" s="6" t="str">
        <f t="shared" si="24"/>
        <v>Monday</v>
      </c>
      <c r="D568" s="6" t="str">
        <f t="shared" si="25"/>
        <v>September</v>
      </c>
      <c r="E568" s="6" t="s">
        <v>3690</v>
      </c>
      <c r="F568" s="6" t="s">
        <v>6152</v>
      </c>
      <c r="G568" s="6">
        <v>6</v>
      </c>
      <c r="H568" s="6" t="str">
        <f>_xlfn.XLOOKUP(E568,customers!$A$2:$A$1001,customers!$B$2:$B$1001,,0)</f>
        <v>Audra Kelston</v>
      </c>
      <c r="I568" s="6" t="str">
        <f>IF(_xlfn.XLOOKUP(E568,customers!$A$2:$A$1001,customers!$C$2:$C$1001,,0)=0,"Not Available",(_xlfn.XLOOKUP(E568,customers!$A$2:$A$1001,customers!$C$2:$C$1001,,0)))</f>
        <v>akelstonfq@sakura.ne.jp</v>
      </c>
      <c r="J568" s="6" t="str">
        <f>_xlfn.XLOOKUP(E568,customers!$A$1:$A$1001,customers!$G$1:$G$1001,,0)</f>
        <v>United States</v>
      </c>
      <c r="K568" s="6" t="str">
        <f>_xlfn.XLOOKUP($E568,customers!$A$2:$A$1001,customers!$F$2:$F$1001,,0)</f>
        <v>Fort Lauderdale</v>
      </c>
      <c r="L568" s="6" t="s">
        <v>6199</v>
      </c>
      <c r="M568" s="6" t="s">
        <v>6197</v>
      </c>
      <c r="N568" s="7">
        <f>INDEX(products!$A$1:$G$49,MATCH('orders '!$F568,products!$A$1:$A$49,0),MATCH('orders '!N$1,products!$A$1:$G$1,0))</f>
        <v>0.2</v>
      </c>
      <c r="O568" s="24">
        <f>INDEX(products!$A$1:$G$49,MATCH('orders '!$F568,products!$A$1:$A$49,0),MATCH('orders '!O$1,products!$A$1:$G$1,0))</f>
        <v>3.375</v>
      </c>
      <c r="P568" s="24">
        <f t="shared" si="26"/>
        <v>20.25</v>
      </c>
      <c r="Q568" s="8">
        <f>_xlfn.XLOOKUP($F568,products!$A$2:$A$49,products!$G$2:$G$49,,0)</f>
        <v>0.30374999999999996</v>
      </c>
      <c r="R568" s="6" t="str">
        <f>IF(_xlfn.XLOOKUP(E568,customers!A568:A1567,customers!I568:I1567,0)=0,"Not Available",(_xlfn.XLOOKUP(E568,customers!A568:A1567,customers!I568:I1567,0)))</f>
        <v>Yes</v>
      </c>
    </row>
    <row r="569" spans="1:18" x14ac:dyDescent="0.25">
      <c r="A569" s="9" t="s">
        <v>3695</v>
      </c>
      <c r="B569" s="25">
        <v>44318</v>
      </c>
      <c r="C569" s="9" t="str">
        <f t="shared" si="24"/>
        <v>Sunday</v>
      </c>
      <c r="D569" s="9" t="str">
        <f t="shared" si="25"/>
        <v>May</v>
      </c>
      <c r="E569" s="9" t="s">
        <v>3696</v>
      </c>
      <c r="F569" s="9" t="s">
        <v>6142</v>
      </c>
      <c r="G569" s="9">
        <v>6</v>
      </c>
      <c r="H569" s="9" t="str">
        <f>_xlfn.XLOOKUP(E569,customers!$A$2:$A$1001,customers!$B$2:$B$1001,,0)</f>
        <v>Elvina Angel</v>
      </c>
      <c r="I569" s="9" t="str">
        <f>IF(_xlfn.XLOOKUP(E569,customers!$A$2:$A$1001,customers!$C$2:$C$1001,,0)=0,"Not Available",(_xlfn.XLOOKUP(E569,customers!$A$2:$A$1001,customers!$C$2:$C$1001,,0)))</f>
        <v>Not Available</v>
      </c>
      <c r="J569" s="9" t="str">
        <f>_xlfn.XLOOKUP(E569,customers!$A$1:$A$1001,customers!$G$1:$G$1001,,0)</f>
        <v>Ireland</v>
      </c>
      <c r="K569" s="9" t="str">
        <f>_xlfn.XLOOKUP($E569,customers!$A$2:$A$1001,customers!$F$2:$F$1001,,0)</f>
        <v>Tralee</v>
      </c>
      <c r="L569" s="9" t="s">
        <v>6196</v>
      </c>
      <c r="M569" s="9" t="s">
        <v>6200</v>
      </c>
      <c r="N569" s="10">
        <f>INDEX(products!$A$1:$G$49,MATCH('orders '!$F569,products!$A$1:$A$49,0),MATCH('orders '!N$1,products!$A$1:$G$1,0))</f>
        <v>2.5</v>
      </c>
      <c r="O569" s="26">
        <f>INDEX(products!$A$1:$G$49,MATCH('orders '!$F569,products!$A$1:$A$49,0),MATCH('orders '!O$1,products!$A$1:$G$1,0))</f>
        <v>27.484999999999996</v>
      </c>
      <c r="P569" s="26">
        <f t="shared" si="26"/>
        <v>164.90999999999997</v>
      </c>
      <c r="Q569" s="11">
        <f>_xlfn.XLOOKUP($F569,products!$A$2:$A$49,products!$G$2:$G$49,,0)</f>
        <v>1.6490999999999998</v>
      </c>
      <c r="R569" s="6" t="str">
        <f>IF(_xlfn.XLOOKUP(E569,customers!A569:A1568,customers!I569:I1568,0)=0,"Not Available",(_xlfn.XLOOKUP(E569,customers!A569:A1568,customers!I569:I1568,0)))</f>
        <v>No</v>
      </c>
    </row>
    <row r="570" spans="1:18" x14ac:dyDescent="0.25">
      <c r="A570" s="6" t="s">
        <v>3700</v>
      </c>
      <c r="B570" s="23">
        <v>44526</v>
      </c>
      <c r="C570" s="6" t="str">
        <f t="shared" si="24"/>
        <v>Friday</v>
      </c>
      <c r="D570" s="6" t="str">
        <f t="shared" si="25"/>
        <v>November</v>
      </c>
      <c r="E570" s="6" t="s">
        <v>3701</v>
      </c>
      <c r="F570" s="6" t="s">
        <v>6145</v>
      </c>
      <c r="G570" s="6">
        <v>4</v>
      </c>
      <c r="H570" s="6" t="str">
        <f>_xlfn.XLOOKUP(E570,customers!$A$2:$A$1001,customers!$B$2:$B$1001,,0)</f>
        <v>Claiborne Mottram</v>
      </c>
      <c r="I570" s="6" t="str">
        <f>IF(_xlfn.XLOOKUP(E570,customers!$A$2:$A$1001,customers!$C$2:$C$1001,,0)=0,"Not Available",(_xlfn.XLOOKUP(E570,customers!$A$2:$A$1001,customers!$C$2:$C$1001,,0)))</f>
        <v>cmottramfs@harvard.edu</v>
      </c>
      <c r="J570" s="6" t="str">
        <f>_xlfn.XLOOKUP(E570,customers!$A$1:$A$1001,customers!$G$1:$G$1001,,0)</f>
        <v>United States</v>
      </c>
      <c r="K570" s="6" t="str">
        <f>_xlfn.XLOOKUP($E570,customers!$A$2:$A$1001,customers!$F$2:$F$1001,,0)</f>
        <v>Austin</v>
      </c>
      <c r="L570" s="6" t="s">
        <v>6201</v>
      </c>
      <c r="M570" s="6" t="s">
        <v>6200</v>
      </c>
      <c r="N570" s="7">
        <f>INDEX(products!$A$1:$G$49,MATCH('orders '!$F570,products!$A$1:$A$49,0),MATCH('orders '!N$1,products!$A$1:$G$1,0))</f>
        <v>0.2</v>
      </c>
      <c r="O570" s="24">
        <f>INDEX(products!$A$1:$G$49,MATCH('orders '!$F570,products!$A$1:$A$49,0),MATCH('orders '!O$1,products!$A$1:$G$1,0))</f>
        <v>4.7549999999999999</v>
      </c>
      <c r="P570" s="24">
        <f t="shared" si="26"/>
        <v>19.02</v>
      </c>
      <c r="Q570" s="8">
        <f>_xlfn.XLOOKUP($F570,products!$A$2:$A$49,products!$G$2:$G$49,,0)</f>
        <v>0.61814999999999998</v>
      </c>
      <c r="R570" s="6" t="str">
        <f>IF(_xlfn.XLOOKUP(E570,customers!A570:A1569,customers!I570:I1569,0)=0,"Not Available",(_xlfn.XLOOKUP(E570,customers!A570:A1569,customers!I570:I1569,0)))</f>
        <v>Yes</v>
      </c>
    </row>
    <row r="571" spans="1:18" x14ac:dyDescent="0.25">
      <c r="A571" s="9" t="s">
        <v>3706</v>
      </c>
      <c r="B571" s="25">
        <v>43879</v>
      </c>
      <c r="C571" s="9" t="str">
        <f t="shared" si="24"/>
        <v>Tuesday</v>
      </c>
      <c r="D571" s="9" t="str">
        <f t="shared" si="25"/>
        <v>February</v>
      </c>
      <c r="E571" s="9" t="s">
        <v>3752</v>
      </c>
      <c r="F571" s="9" t="s">
        <v>6168</v>
      </c>
      <c r="G571" s="9">
        <v>6</v>
      </c>
      <c r="H571" s="9" t="str">
        <f>_xlfn.XLOOKUP(E571,customers!$A$2:$A$1001,customers!$B$2:$B$1001,,0)</f>
        <v>Don Flintiff</v>
      </c>
      <c r="I571" s="9" t="str">
        <f>IF(_xlfn.XLOOKUP(E571,customers!$A$2:$A$1001,customers!$C$2:$C$1001,,0)=0,"Not Available",(_xlfn.XLOOKUP(E571,customers!$A$2:$A$1001,customers!$C$2:$C$1001,,0)))</f>
        <v>dflintiffg1@e-recht24.de</v>
      </c>
      <c r="J571" s="9" t="str">
        <f>_xlfn.XLOOKUP(E571,customers!$A$1:$A$1001,customers!$G$1:$G$1001,,0)</f>
        <v>United Kingdom</v>
      </c>
      <c r="K571" s="9" t="str">
        <f>_xlfn.XLOOKUP($E571,customers!$A$2:$A$1001,customers!$F$2:$F$1001,,0)</f>
        <v>London</v>
      </c>
      <c r="L571" s="9" t="s">
        <v>6199</v>
      </c>
      <c r="M571" s="9" t="s">
        <v>6202</v>
      </c>
      <c r="N571" s="10">
        <f>INDEX(products!$A$1:$G$49,MATCH('orders '!$F571,products!$A$1:$A$49,0),MATCH('orders '!N$1,products!$A$1:$G$1,0))</f>
        <v>2.5</v>
      </c>
      <c r="O571" s="26">
        <f>INDEX(products!$A$1:$G$49,MATCH('orders '!$F571,products!$A$1:$A$49,0),MATCH('orders '!O$1,products!$A$1:$G$1,0))</f>
        <v>22.884999999999998</v>
      </c>
      <c r="P571" s="26">
        <f t="shared" si="26"/>
        <v>137.31</v>
      </c>
      <c r="Q571" s="11">
        <f>_xlfn.XLOOKUP($F571,products!$A$2:$A$49,products!$G$2:$G$49,,0)</f>
        <v>2.0596499999999995</v>
      </c>
      <c r="R571" s="6" t="str">
        <f>IF(_xlfn.XLOOKUP(E571,customers!A571:A1570,customers!I571:I1570,0)=0,"Not Available",(_xlfn.XLOOKUP(E571,customers!A571:A1570,customers!I571:I1570,0)))</f>
        <v>No</v>
      </c>
    </row>
    <row r="572" spans="1:18" x14ac:dyDescent="0.25">
      <c r="A572" s="6" t="s">
        <v>3712</v>
      </c>
      <c r="B572" s="23">
        <v>43928</v>
      </c>
      <c r="C572" s="6" t="str">
        <f t="shared" si="24"/>
        <v>Tuesday</v>
      </c>
      <c r="D572" s="6" t="str">
        <f t="shared" si="25"/>
        <v>April</v>
      </c>
      <c r="E572" s="6" t="s">
        <v>3713</v>
      </c>
      <c r="F572" s="6" t="s">
        <v>6157</v>
      </c>
      <c r="G572" s="6">
        <v>4</v>
      </c>
      <c r="H572" s="6" t="str">
        <f>_xlfn.XLOOKUP(E572,customers!$A$2:$A$1001,customers!$B$2:$B$1001,,0)</f>
        <v>Donalt Sangwin</v>
      </c>
      <c r="I572" s="6" t="str">
        <f>IF(_xlfn.XLOOKUP(E572,customers!$A$2:$A$1001,customers!$C$2:$C$1001,,0)=0,"Not Available",(_xlfn.XLOOKUP(E572,customers!$A$2:$A$1001,customers!$C$2:$C$1001,,0)))</f>
        <v>dsangwinfu@weebly.com</v>
      </c>
      <c r="J572" s="6" t="str">
        <f>_xlfn.XLOOKUP(E572,customers!$A$1:$A$1001,customers!$G$1:$G$1001,,0)</f>
        <v>United States</v>
      </c>
      <c r="K572" s="6" t="str">
        <f>_xlfn.XLOOKUP($E572,customers!$A$2:$A$1001,customers!$F$2:$F$1001,,0)</f>
        <v>Hyattsville</v>
      </c>
      <c r="L572" s="6" t="s">
        <v>6199</v>
      </c>
      <c r="M572" s="6" t="s">
        <v>6197</v>
      </c>
      <c r="N572" s="7">
        <f>INDEX(products!$A$1:$G$49,MATCH('orders '!$F572,products!$A$1:$A$49,0),MATCH('orders '!N$1,products!$A$1:$G$1,0))</f>
        <v>0.5</v>
      </c>
      <c r="O572" s="24">
        <f>INDEX(products!$A$1:$G$49,MATCH('orders '!$F572,products!$A$1:$A$49,0),MATCH('orders '!O$1,products!$A$1:$G$1,0))</f>
        <v>6.75</v>
      </c>
      <c r="P572" s="24">
        <f t="shared" si="26"/>
        <v>27</v>
      </c>
      <c r="Q572" s="8">
        <f>_xlfn.XLOOKUP($F572,products!$A$2:$A$49,products!$G$2:$G$49,,0)</f>
        <v>0.60749999999999993</v>
      </c>
      <c r="R572" s="6" t="str">
        <f>IF(_xlfn.XLOOKUP(E572,customers!A572:A1571,customers!I572:I1571,0)=0,"Not Available",(_xlfn.XLOOKUP(E572,customers!A572:A1571,customers!I572:I1571,0)))</f>
        <v>No</v>
      </c>
    </row>
    <row r="573" spans="1:18" x14ac:dyDescent="0.25">
      <c r="A573" s="9" t="s">
        <v>3718</v>
      </c>
      <c r="B573" s="25">
        <v>44592</v>
      </c>
      <c r="C573" s="9" t="str">
        <f t="shared" si="24"/>
        <v>Monday</v>
      </c>
      <c r="D573" s="9" t="str">
        <f t="shared" si="25"/>
        <v>January</v>
      </c>
      <c r="E573" s="9" t="s">
        <v>3719</v>
      </c>
      <c r="F573" s="9" t="s">
        <v>6176</v>
      </c>
      <c r="G573" s="9">
        <v>4</v>
      </c>
      <c r="H573" s="9" t="str">
        <f>_xlfn.XLOOKUP(E573,customers!$A$2:$A$1001,customers!$B$2:$B$1001,,0)</f>
        <v>Elizabet Aizikowitz</v>
      </c>
      <c r="I573" s="9" t="str">
        <f>IF(_xlfn.XLOOKUP(E573,customers!$A$2:$A$1001,customers!$C$2:$C$1001,,0)=0,"Not Available",(_xlfn.XLOOKUP(E573,customers!$A$2:$A$1001,customers!$C$2:$C$1001,,0)))</f>
        <v>eaizikowitzfv@virginia.edu</v>
      </c>
      <c r="J573" s="9" t="str">
        <f>_xlfn.XLOOKUP(E573,customers!$A$1:$A$1001,customers!$G$1:$G$1001,,0)</f>
        <v>United Kingdom</v>
      </c>
      <c r="K573" s="9" t="str">
        <f>_xlfn.XLOOKUP($E573,customers!$A$2:$A$1001,customers!$F$2:$F$1001,,0)</f>
        <v>Ashley</v>
      </c>
      <c r="L573" s="9" t="s">
        <v>6198</v>
      </c>
      <c r="M573" s="9" t="s">
        <v>6200</v>
      </c>
      <c r="N573" s="10">
        <f>INDEX(products!$A$1:$G$49,MATCH('orders '!$F573,products!$A$1:$A$49,0),MATCH('orders '!N$1,products!$A$1:$G$1,0))</f>
        <v>0.5</v>
      </c>
      <c r="O573" s="26">
        <f>INDEX(products!$A$1:$G$49,MATCH('orders '!$F573,products!$A$1:$A$49,0),MATCH('orders '!O$1,products!$A$1:$G$1,0))</f>
        <v>8.91</v>
      </c>
      <c r="P573" s="26">
        <f t="shared" si="26"/>
        <v>35.64</v>
      </c>
      <c r="Q573" s="11">
        <f>_xlfn.XLOOKUP($F573,products!$A$2:$A$49,products!$G$2:$G$49,,0)</f>
        <v>0.98009999999999997</v>
      </c>
      <c r="R573" s="6" t="str">
        <f>IF(_xlfn.XLOOKUP(E573,customers!A573:A1572,customers!I573:I1572,0)=0,"Not Available",(_xlfn.XLOOKUP(E573,customers!A573:A1572,customers!I573:I1572,0)))</f>
        <v>No</v>
      </c>
    </row>
    <row r="574" spans="1:18" x14ac:dyDescent="0.25">
      <c r="A574" s="6" t="s">
        <v>3724</v>
      </c>
      <c r="B574" s="23">
        <v>43515</v>
      </c>
      <c r="C574" s="6" t="str">
        <f t="shared" si="24"/>
        <v>Tuesday</v>
      </c>
      <c r="D574" s="6" t="str">
        <f t="shared" si="25"/>
        <v>February</v>
      </c>
      <c r="E574" s="6" t="s">
        <v>3725</v>
      </c>
      <c r="F574" s="6" t="s">
        <v>6154</v>
      </c>
      <c r="G574" s="6">
        <v>2</v>
      </c>
      <c r="H574" s="6" t="str">
        <f>_xlfn.XLOOKUP(E574,customers!$A$2:$A$1001,customers!$B$2:$B$1001,,0)</f>
        <v>Herbie Peppard</v>
      </c>
      <c r="I574" s="6" t="str">
        <f>IF(_xlfn.XLOOKUP(E574,customers!$A$2:$A$1001,customers!$C$2:$C$1001,,0)=0,"Not Available",(_xlfn.XLOOKUP(E574,customers!$A$2:$A$1001,customers!$C$2:$C$1001,,0)))</f>
        <v>Not Available</v>
      </c>
      <c r="J574" s="6" t="str">
        <f>_xlfn.XLOOKUP(E574,customers!$A$1:$A$1001,customers!$G$1:$G$1001,,0)</f>
        <v>United States</v>
      </c>
      <c r="K574" s="6" t="str">
        <f>_xlfn.XLOOKUP($E574,customers!$A$2:$A$1001,customers!$F$2:$F$1001,,0)</f>
        <v>Pasadena</v>
      </c>
      <c r="L574" s="6" t="s">
        <v>6199</v>
      </c>
      <c r="M574" s="6" t="s">
        <v>6202</v>
      </c>
      <c r="N574" s="7">
        <f>INDEX(products!$A$1:$G$49,MATCH('orders '!$F574,products!$A$1:$A$49,0),MATCH('orders '!N$1,products!$A$1:$G$1,0))</f>
        <v>0.2</v>
      </c>
      <c r="O574" s="24">
        <f>INDEX(products!$A$1:$G$49,MATCH('orders '!$F574,products!$A$1:$A$49,0),MATCH('orders '!O$1,products!$A$1:$G$1,0))</f>
        <v>2.9849999999999999</v>
      </c>
      <c r="P574" s="24">
        <f t="shared" si="26"/>
        <v>5.97</v>
      </c>
      <c r="Q574" s="8">
        <f>_xlfn.XLOOKUP($F574,products!$A$2:$A$49,products!$G$2:$G$49,,0)</f>
        <v>0.26865</v>
      </c>
      <c r="R574" s="6" t="str">
        <f>IF(_xlfn.XLOOKUP(E574,customers!A574:A1573,customers!I574:I1573,0)=0,"Not Available",(_xlfn.XLOOKUP(E574,customers!A574:A1573,customers!I574:I1573,0)))</f>
        <v>Yes</v>
      </c>
    </row>
    <row r="575" spans="1:18" x14ac:dyDescent="0.25">
      <c r="A575" s="9" t="s">
        <v>3728</v>
      </c>
      <c r="B575" s="25">
        <v>43781</v>
      </c>
      <c r="C575" s="9" t="str">
        <f t="shared" si="24"/>
        <v>Tuesday</v>
      </c>
      <c r="D575" s="9" t="str">
        <f t="shared" si="25"/>
        <v>November</v>
      </c>
      <c r="E575" s="9" t="s">
        <v>3729</v>
      </c>
      <c r="F575" s="9" t="s">
        <v>6155</v>
      </c>
      <c r="G575" s="9">
        <v>6</v>
      </c>
      <c r="H575" s="9" t="str">
        <f>_xlfn.XLOOKUP(E575,customers!$A$2:$A$1001,customers!$B$2:$B$1001,,0)</f>
        <v>Cornie Venour</v>
      </c>
      <c r="I575" s="9" t="str">
        <f>IF(_xlfn.XLOOKUP(E575,customers!$A$2:$A$1001,customers!$C$2:$C$1001,,0)=0,"Not Available",(_xlfn.XLOOKUP(E575,customers!$A$2:$A$1001,customers!$C$2:$C$1001,,0)))</f>
        <v>cvenourfx@ask.com</v>
      </c>
      <c r="J575" s="9" t="str">
        <f>_xlfn.XLOOKUP(E575,customers!$A$1:$A$1001,customers!$G$1:$G$1001,,0)</f>
        <v>United States</v>
      </c>
      <c r="K575" s="9" t="str">
        <f>_xlfn.XLOOKUP($E575,customers!$A$2:$A$1001,customers!$F$2:$F$1001,,0)</f>
        <v>Shreveport</v>
      </c>
      <c r="L575" s="9" t="s">
        <v>6199</v>
      </c>
      <c r="M575" s="9" t="s">
        <v>6197</v>
      </c>
      <c r="N575" s="10">
        <f>INDEX(products!$A$1:$G$49,MATCH('orders '!$F575,products!$A$1:$A$49,0),MATCH('orders '!N$1,products!$A$1:$G$1,0))</f>
        <v>1</v>
      </c>
      <c r="O575" s="26">
        <f>INDEX(products!$A$1:$G$49,MATCH('orders '!$F575,products!$A$1:$A$49,0),MATCH('orders '!O$1,products!$A$1:$G$1,0))</f>
        <v>11.25</v>
      </c>
      <c r="P575" s="26">
        <f t="shared" si="26"/>
        <v>67.5</v>
      </c>
      <c r="Q575" s="11">
        <f>_xlfn.XLOOKUP($F575,products!$A$2:$A$49,products!$G$2:$G$49,,0)</f>
        <v>1.0125</v>
      </c>
      <c r="R575" s="6" t="str">
        <f>IF(_xlfn.XLOOKUP(E575,customers!A575:A1574,customers!I575:I1574,0)=0,"Not Available",(_xlfn.XLOOKUP(E575,customers!A575:A1574,customers!I575:I1574,0)))</f>
        <v>No</v>
      </c>
    </row>
    <row r="576" spans="1:18" x14ac:dyDescent="0.25">
      <c r="A576" s="6" t="s">
        <v>3734</v>
      </c>
      <c r="B576" s="23">
        <v>44697</v>
      </c>
      <c r="C576" s="6" t="str">
        <f t="shared" si="24"/>
        <v>Monday</v>
      </c>
      <c r="D576" s="6" t="str">
        <f t="shared" si="25"/>
        <v>May</v>
      </c>
      <c r="E576" s="6" t="s">
        <v>3735</v>
      </c>
      <c r="F576" s="6" t="s">
        <v>6178</v>
      </c>
      <c r="G576" s="6">
        <v>6</v>
      </c>
      <c r="H576" s="6" t="str">
        <f>_xlfn.XLOOKUP(E576,customers!$A$2:$A$1001,customers!$B$2:$B$1001,,0)</f>
        <v>Maggy Harby</v>
      </c>
      <c r="I576" s="6" t="str">
        <f>IF(_xlfn.XLOOKUP(E576,customers!$A$2:$A$1001,customers!$C$2:$C$1001,,0)=0,"Not Available",(_xlfn.XLOOKUP(E576,customers!$A$2:$A$1001,customers!$C$2:$C$1001,,0)))</f>
        <v>mharbyfy@163.com</v>
      </c>
      <c r="J576" s="6" t="str">
        <f>_xlfn.XLOOKUP(E576,customers!$A$1:$A$1001,customers!$G$1:$G$1001,,0)</f>
        <v>United States</v>
      </c>
      <c r="K576" s="6" t="str">
        <f>_xlfn.XLOOKUP($E576,customers!$A$2:$A$1001,customers!$F$2:$F$1001,,0)</f>
        <v>Pensacola</v>
      </c>
      <c r="L576" s="6" t="s">
        <v>6196</v>
      </c>
      <c r="M576" s="6" t="s">
        <v>6200</v>
      </c>
      <c r="N576" s="7">
        <f>INDEX(products!$A$1:$G$49,MATCH('orders '!$F576,products!$A$1:$A$49,0),MATCH('orders '!N$1,products!$A$1:$G$1,0))</f>
        <v>0.2</v>
      </c>
      <c r="O576" s="24">
        <f>INDEX(products!$A$1:$G$49,MATCH('orders '!$F576,products!$A$1:$A$49,0),MATCH('orders '!O$1,products!$A$1:$G$1,0))</f>
        <v>3.5849999999999995</v>
      </c>
      <c r="P576" s="24">
        <f t="shared" si="26"/>
        <v>21.509999999999998</v>
      </c>
      <c r="Q576" s="8">
        <f>_xlfn.XLOOKUP($F576,products!$A$2:$A$49,products!$G$2:$G$49,,0)</f>
        <v>0.21509999999999996</v>
      </c>
      <c r="R576" s="6" t="str">
        <f>IF(_xlfn.XLOOKUP(E576,customers!A576:A1575,customers!I576:I1575,0)=0,"Not Available",(_xlfn.XLOOKUP(E576,customers!A576:A1575,customers!I576:I1575,0)))</f>
        <v>Yes</v>
      </c>
    </row>
    <row r="577" spans="1:18" x14ac:dyDescent="0.25">
      <c r="A577" s="9" t="s">
        <v>3739</v>
      </c>
      <c r="B577" s="25">
        <v>44239</v>
      </c>
      <c r="C577" s="9" t="str">
        <f t="shared" si="24"/>
        <v>Friday</v>
      </c>
      <c r="D577" s="9" t="str">
        <f t="shared" si="25"/>
        <v>February</v>
      </c>
      <c r="E577" s="9" t="s">
        <v>3740</v>
      </c>
      <c r="F577" s="9" t="s">
        <v>6181</v>
      </c>
      <c r="G577" s="9">
        <v>2</v>
      </c>
      <c r="H577" s="9" t="str">
        <f>_xlfn.XLOOKUP(E577,customers!$A$2:$A$1001,customers!$B$2:$B$1001,,0)</f>
        <v>Reggie Thickpenny</v>
      </c>
      <c r="I577" s="9" t="str">
        <f>IF(_xlfn.XLOOKUP(E577,customers!$A$2:$A$1001,customers!$C$2:$C$1001,,0)=0,"Not Available",(_xlfn.XLOOKUP(E577,customers!$A$2:$A$1001,customers!$C$2:$C$1001,,0)))</f>
        <v>rthickpennyfz@cafepress.com</v>
      </c>
      <c r="J577" s="9" t="str">
        <f>_xlfn.XLOOKUP(E577,customers!$A$1:$A$1001,customers!$G$1:$G$1001,,0)</f>
        <v>United States</v>
      </c>
      <c r="K577" s="9" t="str">
        <f>_xlfn.XLOOKUP($E577,customers!$A$2:$A$1001,customers!$F$2:$F$1001,,0)</f>
        <v>Los Angeles</v>
      </c>
      <c r="L577" s="9" t="s">
        <v>6201</v>
      </c>
      <c r="M577" s="9" t="s">
        <v>6197</v>
      </c>
      <c r="N577" s="10">
        <f>INDEX(products!$A$1:$G$49,MATCH('orders '!$F577,products!$A$1:$A$49,0),MATCH('orders '!N$1,products!$A$1:$G$1,0))</f>
        <v>2.5</v>
      </c>
      <c r="O577" s="26">
        <f>INDEX(products!$A$1:$G$49,MATCH('orders '!$F577,products!$A$1:$A$49,0),MATCH('orders '!O$1,products!$A$1:$G$1,0))</f>
        <v>33.464999999999996</v>
      </c>
      <c r="P577" s="26">
        <f t="shared" si="26"/>
        <v>66.929999999999993</v>
      </c>
      <c r="Q577" s="11">
        <f>_xlfn.XLOOKUP($F577,products!$A$2:$A$49,products!$G$2:$G$49,,0)</f>
        <v>4.3504499999999995</v>
      </c>
      <c r="R577" s="6" t="str">
        <f>IF(_xlfn.XLOOKUP(E577,customers!A577:A1576,customers!I577:I1576,0)=0,"Not Available",(_xlfn.XLOOKUP(E577,customers!A577:A1576,customers!I577:I1576,0)))</f>
        <v>No</v>
      </c>
    </row>
    <row r="578" spans="1:18" x14ac:dyDescent="0.25">
      <c r="A578" s="6" t="s">
        <v>3745</v>
      </c>
      <c r="B578" s="23">
        <v>44290</v>
      </c>
      <c r="C578" s="6" t="str">
        <f t="shared" si="24"/>
        <v>Sunday</v>
      </c>
      <c r="D578" s="6" t="str">
        <f t="shared" si="25"/>
        <v>April</v>
      </c>
      <c r="E578" s="6" t="s">
        <v>3746</v>
      </c>
      <c r="F578" s="6" t="s">
        <v>6154</v>
      </c>
      <c r="G578" s="6">
        <v>6</v>
      </c>
      <c r="H578" s="6" t="str">
        <f>_xlfn.XLOOKUP(E578,customers!$A$2:$A$1001,customers!$B$2:$B$1001,,0)</f>
        <v>Phyllys Ormerod</v>
      </c>
      <c r="I578" s="6" t="str">
        <f>IF(_xlfn.XLOOKUP(E578,customers!$A$2:$A$1001,customers!$C$2:$C$1001,,0)=0,"Not Available",(_xlfn.XLOOKUP(E578,customers!$A$2:$A$1001,customers!$C$2:$C$1001,,0)))</f>
        <v>pormerodg0@redcross.org</v>
      </c>
      <c r="J578" s="6" t="str">
        <f>_xlfn.XLOOKUP(E578,customers!$A$1:$A$1001,customers!$G$1:$G$1001,,0)</f>
        <v>United States</v>
      </c>
      <c r="K578" s="6" t="str">
        <f>_xlfn.XLOOKUP($E578,customers!$A$2:$A$1001,customers!$F$2:$F$1001,,0)</f>
        <v>Durham</v>
      </c>
      <c r="L578" s="6" t="s">
        <v>6199</v>
      </c>
      <c r="M578" s="6" t="s">
        <v>6202</v>
      </c>
      <c r="N578" s="7">
        <f>INDEX(products!$A$1:$G$49,MATCH('orders '!$F578,products!$A$1:$A$49,0),MATCH('orders '!N$1,products!$A$1:$G$1,0))</f>
        <v>0.2</v>
      </c>
      <c r="O578" s="24">
        <f>INDEX(products!$A$1:$G$49,MATCH('orders '!$F578,products!$A$1:$A$49,0),MATCH('orders '!O$1,products!$A$1:$G$1,0))</f>
        <v>2.9849999999999999</v>
      </c>
      <c r="P578" s="24">
        <f t="shared" si="26"/>
        <v>17.91</v>
      </c>
      <c r="Q578" s="8">
        <f>_xlfn.XLOOKUP($F578,products!$A$2:$A$49,products!$G$2:$G$49,,0)</f>
        <v>0.26865</v>
      </c>
      <c r="R578" s="6" t="str">
        <f>IF(_xlfn.XLOOKUP(E578,customers!A578:A1577,customers!I578:I1577,0)=0,"Not Available",(_xlfn.XLOOKUP(E578,customers!A578:A1577,customers!I578:I1577,0)))</f>
        <v>No</v>
      </c>
    </row>
    <row r="579" spans="1:18" x14ac:dyDescent="0.25">
      <c r="A579" s="9" t="s">
        <v>3751</v>
      </c>
      <c r="B579" s="25">
        <v>44410</v>
      </c>
      <c r="C579" s="9" t="str">
        <f t="shared" ref="C579:C642" si="27">TEXT(B579,"dddd")</f>
        <v>Monday</v>
      </c>
      <c r="D579" s="9" t="str">
        <f t="shared" ref="D579:D642" si="28">TEXT(B579,"mmmm")</f>
        <v>August</v>
      </c>
      <c r="E579" s="9" t="s">
        <v>3752</v>
      </c>
      <c r="F579" s="9" t="s">
        <v>6162</v>
      </c>
      <c r="G579" s="9">
        <v>4</v>
      </c>
      <c r="H579" s="9" t="str">
        <f>_xlfn.XLOOKUP(E579,customers!$A$2:$A$1001,customers!$B$2:$B$1001,,0)</f>
        <v>Don Flintiff</v>
      </c>
      <c r="I579" s="9" t="str">
        <f>IF(_xlfn.XLOOKUP(E579,customers!$A$2:$A$1001,customers!$C$2:$C$1001,,0)=0,"Not Available",(_xlfn.XLOOKUP(E579,customers!$A$2:$A$1001,customers!$C$2:$C$1001,,0)))</f>
        <v>dflintiffg1@e-recht24.de</v>
      </c>
      <c r="J579" s="9" t="str">
        <f>_xlfn.XLOOKUP(E579,customers!$A$1:$A$1001,customers!$G$1:$G$1001,,0)</f>
        <v>United Kingdom</v>
      </c>
      <c r="K579" s="9" t="str">
        <f>_xlfn.XLOOKUP($E579,customers!$A$2:$A$1001,customers!$F$2:$F$1001,,0)</f>
        <v>London</v>
      </c>
      <c r="L579" s="9" t="s">
        <v>6201</v>
      </c>
      <c r="M579" s="9" t="s">
        <v>6197</v>
      </c>
      <c r="N579" s="10">
        <f>INDEX(products!$A$1:$G$49,MATCH('orders '!$F579,products!$A$1:$A$49,0),MATCH('orders '!N$1,products!$A$1:$G$1,0))</f>
        <v>1</v>
      </c>
      <c r="O579" s="26">
        <f>INDEX(products!$A$1:$G$49,MATCH('orders '!$F579,products!$A$1:$A$49,0),MATCH('orders '!O$1,products!$A$1:$G$1,0))</f>
        <v>14.55</v>
      </c>
      <c r="P579" s="26">
        <f t="shared" ref="P579:P642" si="29">O579*G579</f>
        <v>58.2</v>
      </c>
      <c r="Q579" s="11">
        <f>_xlfn.XLOOKUP($F579,products!$A$2:$A$49,products!$G$2:$G$49,,0)</f>
        <v>1.8915000000000002</v>
      </c>
      <c r="R579" s="6" t="str">
        <f>IF(_xlfn.XLOOKUP(E579,customers!A579:A1578,customers!I579:I1578,0)=0,"Not Available",(_xlfn.XLOOKUP(E579,customers!A579:A1578,customers!I579:I1578,0)))</f>
        <v>No</v>
      </c>
    </row>
    <row r="580" spans="1:18" x14ac:dyDescent="0.25">
      <c r="A580" s="6" t="s">
        <v>3756</v>
      </c>
      <c r="B580" s="23">
        <v>44720</v>
      </c>
      <c r="C580" s="6" t="str">
        <f t="shared" si="27"/>
        <v>Wednesday</v>
      </c>
      <c r="D580" s="6" t="str">
        <f t="shared" si="28"/>
        <v>June</v>
      </c>
      <c r="E580" s="6" t="s">
        <v>3757</v>
      </c>
      <c r="F580" s="6" t="s">
        <v>6184</v>
      </c>
      <c r="G580" s="6">
        <v>3</v>
      </c>
      <c r="H580" s="6" t="str">
        <f>_xlfn.XLOOKUP(E580,customers!$A$2:$A$1001,customers!$B$2:$B$1001,,0)</f>
        <v>Tymon Zanetti</v>
      </c>
      <c r="I580" s="6" t="str">
        <f>IF(_xlfn.XLOOKUP(E580,customers!$A$2:$A$1001,customers!$C$2:$C$1001,,0)=0,"Not Available",(_xlfn.XLOOKUP(E580,customers!$A$2:$A$1001,customers!$C$2:$C$1001,,0)))</f>
        <v>tzanettig2@gravatar.com</v>
      </c>
      <c r="J580" s="6" t="str">
        <f>_xlfn.XLOOKUP(E580,customers!$A$1:$A$1001,customers!$G$1:$G$1001,,0)</f>
        <v>Ireland</v>
      </c>
      <c r="K580" s="6" t="str">
        <f>_xlfn.XLOOKUP($E580,customers!$A$2:$A$1001,customers!$F$2:$F$1001,,0)</f>
        <v>Loughrea</v>
      </c>
      <c r="L580" s="6" t="s">
        <v>6198</v>
      </c>
      <c r="M580" s="6" t="s">
        <v>6200</v>
      </c>
      <c r="N580" s="7">
        <f>INDEX(products!$A$1:$G$49,MATCH('orders '!$F580,products!$A$1:$A$49,0),MATCH('orders '!N$1,products!$A$1:$G$1,0))</f>
        <v>0.2</v>
      </c>
      <c r="O580" s="24">
        <f>INDEX(products!$A$1:$G$49,MATCH('orders '!$F580,products!$A$1:$A$49,0),MATCH('orders '!O$1,products!$A$1:$G$1,0))</f>
        <v>4.4550000000000001</v>
      </c>
      <c r="P580" s="24">
        <f t="shared" si="29"/>
        <v>13.365</v>
      </c>
      <c r="Q580" s="8">
        <f>_xlfn.XLOOKUP($F580,products!$A$2:$A$49,products!$G$2:$G$49,,0)</f>
        <v>0.49004999999999999</v>
      </c>
      <c r="R580" s="6" t="str">
        <f>IF(_xlfn.XLOOKUP(E580,customers!A580:A1579,customers!I580:I1579,0)=0,"Not Available",(_xlfn.XLOOKUP(E580,customers!A580:A1579,customers!I580:I1579,0)))</f>
        <v>No</v>
      </c>
    </row>
    <row r="581" spans="1:18" x14ac:dyDescent="0.25">
      <c r="A581" s="9" t="s">
        <v>3756</v>
      </c>
      <c r="B581" s="25">
        <v>44720</v>
      </c>
      <c r="C581" s="9" t="str">
        <f t="shared" si="27"/>
        <v>Wednesday</v>
      </c>
      <c r="D581" s="9" t="str">
        <f t="shared" si="28"/>
        <v>June</v>
      </c>
      <c r="E581" s="9" t="s">
        <v>3757</v>
      </c>
      <c r="F581" s="9" t="s">
        <v>6157</v>
      </c>
      <c r="G581" s="9">
        <v>5</v>
      </c>
      <c r="H581" s="9" t="str">
        <f>_xlfn.XLOOKUP(E581,customers!$A$2:$A$1001,customers!$B$2:$B$1001,,0)</f>
        <v>Tymon Zanetti</v>
      </c>
      <c r="I581" s="9" t="str">
        <f>IF(_xlfn.XLOOKUP(E581,customers!$A$2:$A$1001,customers!$C$2:$C$1001,,0)=0,"Not Available",(_xlfn.XLOOKUP(E581,customers!$A$2:$A$1001,customers!$C$2:$C$1001,,0)))</f>
        <v>tzanettig2@gravatar.com</v>
      </c>
      <c r="J581" s="9" t="str">
        <f>_xlfn.XLOOKUP(E581,customers!$A$1:$A$1001,customers!$G$1:$G$1001,,0)</f>
        <v>Ireland</v>
      </c>
      <c r="K581" s="9" t="str">
        <f>_xlfn.XLOOKUP($E581,customers!$A$2:$A$1001,customers!$F$2:$F$1001,,0)</f>
        <v>Loughrea</v>
      </c>
      <c r="L581" s="9" t="s">
        <v>6199</v>
      </c>
      <c r="M581" s="9" t="s">
        <v>6197</v>
      </c>
      <c r="N581" s="10">
        <f>INDEX(products!$A$1:$G$49,MATCH('orders '!$F581,products!$A$1:$A$49,0),MATCH('orders '!N$1,products!$A$1:$G$1,0))</f>
        <v>0.5</v>
      </c>
      <c r="O581" s="26">
        <f>INDEX(products!$A$1:$G$49,MATCH('orders '!$F581,products!$A$1:$A$49,0),MATCH('orders '!O$1,products!$A$1:$G$1,0))</f>
        <v>6.75</v>
      </c>
      <c r="P581" s="26">
        <f t="shared" si="29"/>
        <v>33.75</v>
      </c>
      <c r="Q581" s="11">
        <f>_xlfn.XLOOKUP($F581,products!$A$2:$A$49,products!$G$2:$G$49,,0)</f>
        <v>0.60749999999999993</v>
      </c>
      <c r="R581" s="6" t="str">
        <f>IF(_xlfn.XLOOKUP(E581,customers!A581:A1580,customers!I581:I1580,0)=0,"Not Available",(_xlfn.XLOOKUP(E581,customers!A581:A1580,customers!I581:I1580,0)))</f>
        <v>Not Available</v>
      </c>
    </row>
    <row r="582" spans="1:18" x14ac:dyDescent="0.25">
      <c r="A582" s="6" t="s">
        <v>3767</v>
      </c>
      <c r="B582" s="23">
        <v>43965</v>
      </c>
      <c r="C582" s="6" t="str">
        <f t="shared" si="27"/>
        <v>Thursday</v>
      </c>
      <c r="D582" s="6" t="str">
        <f t="shared" si="28"/>
        <v>May</v>
      </c>
      <c r="E582" s="6" t="s">
        <v>3768</v>
      </c>
      <c r="F582" s="6" t="s">
        <v>6171</v>
      </c>
      <c r="G582" s="6">
        <v>3</v>
      </c>
      <c r="H582" s="6" t="str">
        <f>_xlfn.XLOOKUP(E582,customers!$A$2:$A$1001,customers!$B$2:$B$1001,,0)</f>
        <v>Reinaldos Kirtley</v>
      </c>
      <c r="I582" s="6" t="str">
        <f>IF(_xlfn.XLOOKUP(E582,customers!$A$2:$A$1001,customers!$C$2:$C$1001,,0)=0,"Not Available",(_xlfn.XLOOKUP(E582,customers!$A$2:$A$1001,customers!$C$2:$C$1001,,0)))</f>
        <v>rkirtleyg4@hatena.ne.jp</v>
      </c>
      <c r="J582" s="6" t="str">
        <f>_xlfn.XLOOKUP(E582,customers!$A$1:$A$1001,customers!$G$1:$G$1001,,0)</f>
        <v>United States</v>
      </c>
      <c r="K582" s="6" t="str">
        <f>_xlfn.XLOOKUP($E582,customers!$A$2:$A$1001,customers!$F$2:$F$1001,,0)</f>
        <v>Whittier</v>
      </c>
      <c r="L582" s="6" t="s">
        <v>6198</v>
      </c>
      <c r="M582" s="6" t="s">
        <v>6200</v>
      </c>
      <c r="N582" s="7">
        <f>INDEX(products!$A$1:$G$49,MATCH('orders '!$F582,products!$A$1:$A$49,0),MATCH('orders '!N$1,products!$A$1:$G$1,0))</f>
        <v>1</v>
      </c>
      <c r="O582" s="24">
        <f>INDEX(products!$A$1:$G$49,MATCH('orders '!$F582,products!$A$1:$A$49,0),MATCH('orders '!O$1,products!$A$1:$G$1,0))</f>
        <v>14.85</v>
      </c>
      <c r="P582" s="24">
        <f t="shared" si="29"/>
        <v>44.55</v>
      </c>
      <c r="Q582" s="8">
        <f>_xlfn.XLOOKUP($F582,products!$A$2:$A$49,products!$G$2:$G$49,,0)</f>
        <v>1.6335</v>
      </c>
      <c r="R582" s="6" t="str">
        <f>IF(_xlfn.XLOOKUP(E582,customers!A582:A1581,customers!I582:I1581,0)=0,"Not Available",(_xlfn.XLOOKUP(E582,customers!A582:A1581,customers!I582:I1581,0)))</f>
        <v>Yes</v>
      </c>
    </row>
    <row r="583" spans="1:18" x14ac:dyDescent="0.25">
      <c r="A583" s="9" t="s">
        <v>3773</v>
      </c>
      <c r="B583" s="25">
        <v>44190</v>
      </c>
      <c r="C583" s="9" t="str">
        <f t="shared" si="27"/>
        <v>Friday</v>
      </c>
      <c r="D583" s="9" t="str">
        <f t="shared" si="28"/>
        <v>December</v>
      </c>
      <c r="E583" s="9" t="s">
        <v>3774</v>
      </c>
      <c r="F583" s="9" t="s">
        <v>6176</v>
      </c>
      <c r="G583" s="9">
        <v>5</v>
      </c>
      <c r="H583" s="9" t="str">
        <f>_xlfn.XLOOKUP(E583,customers!$A$2:$A$1001,customers!$B$2:$B$1001,,0)</f>
        <v>Carney Clemencet</v>
      </c>
      <c r="I583" s="9" t="str">
        <f>IF(_xlfn.XLOOKUP(E583,customers!$A$2:$A$1001,customers!$C$2:$C$1001,,0)=0,"Not Available",(_xlfn.XLOOKUP(E583,customers!$A$2:$A$1001,customers!$C$2:$C$1001,,0)))</f>
        <v>cclemencetg5@weather.com</v>
      </c>
      <c r="J583" s="9" t="str">
        <f>_xlfn.XLOOKUP(E583,customers!$A$1:$A$1001,customers!$G$1:$G$1001,,0)</f>
        <v>United Kingdom</v>
      </c>
      <c r="K583" s="9" t="str">
        <f>_xlfn.XLOOKUP($E583,customers!$A$2:$A$1001,customers!$F$2:$F$1001,,0)</f>
        <v>Birmingham</v>
      </c>
      <c r="L583" s="9" t="s">
        <v>6198</v>
      </c>
      <c r="M583" s="9" t="s">
        <v>6200</v>
      </c>
      <c r="N583" s="10">
        <f>INDEX(products!$A$1:$G$49,MATCH('orders '!$F583,products!$A$1:$A$49,0),MATCH('orders '!N$1,products!$A$1:$G$1,0))</f>
        <v>0.5</v>
      </c>
      <c r="O583" s="26">
        <f>INDEX(products!$A$1:$G$49,MATCH('orders '!$F583,products!$A$1:$A$49,0),MATCH('orders '!O$1,products!$A$1:$G$1,0))</f>
        <v>8.91</v>
      </c>
      <c r="P583" s="26">
        <f t="shared" si="29"/>
        <v>44.55</v>
      </c>
      <c r="Q583" s="11">
        <f>_xlfn.XLOOKUP($F583,products!$A$2:$A$49,products!$G$2:$G$49,,0)</f>
        <v>0.98009999999999997</v>
      </c>
      <c r="R583" s="6" t="str">
        <f>IF(_xlfn.XLOOKUP(E583,customers!A583:A1582,customers!I583:I1582,0)=0,"Not Available",(_xlfn.XLOOKUP(E583,customers!A583:A1582,customers!I583:I1582,0)))</f>
        <v>Yes</v>
      </c>
    </row>
    <row r="584" spans="1:18" x14ac:dyDescent="0.25">
      <c r="A584" s="6" t="s">
        <v>3778</v>
      </c>
      <c r="B584" s="23">
        <v>44382</v>
      </c>
      <c r="C584" s="6" t="str">
        <f t="shared" si="27"/>
        <v>Monday</v>
      </c>
      <c r="D584" s="6" t="str">
        <f t="shared" si="28"/>
        <v>July</v>
      </c>
      <c r="E584" s="6" t="s">
        <v>3779</v>
      </c>
      <c r="F584" s="6" t="s">
        <v>6183</v>
      </c>
      <c r="G584" s="6">
        <v>5</v>
      </c>
      <c r="H584" s="6" t="str">
        <f>_xlfn.XLOOKUP(E584,customers!$A$2:$A$1001,customers!$B$2:$B$1001,,0)</f>
        <v>Russell Donet</v>
      </c>
      <c r="I584" s="6" t="str">
        <f>IF(_xlfn.XLOOKUP(E584,customers!$A$2:$A$1001,customers!$C$2:$C$1001,,0)=0,"Not Available",(_xlfn.XLOOKUP(E584,customers!$A$2:$A$1001,customers!$C$2:$C$1001,,0)))</f>
        <v>rdonetg6@oakley.com</v>
      </c>
      <c r="J584" s="6" t="str">
        <f>_xlfn.XLOOKUP(E584,customers!$A$1:$A$1001,customers!$G$1:$G$1001,,0)</f>
        <v>United States</v>
      </c>
      <c r="K584" s="6" t="str">
        <f>_xlfn.XLOOKUP($E584,customers!$A$2:$A$1001,customers!$F$2:$F$1001,,0)</f>
        <v>Richmond</v>
      </c>
      <c r="L584" s="6" t="s">
        <v>6198</v>
      </c>
      <c r="M584" s="6" t="s">
        <v>6202</v>
      </c>
      <c r="N584" s="7">
        <f>INDEX(products!$A$1:$G$49,MATCH('orders '!$F584,products!$A$1:$A$49,0),MATCH('orders '!N$1,products!$A$1:$G$1,0))</f>
        <v>1</v>
      </c>
      <c r="O584" s="24">
        <f>INDEX(products!$A$1:$G$49,MATCH('orders '!$F584,products!$A$1:$A$49,0),MATCH('orders '!O$1,products!$A$1:$G$1,0))</f>
        <v>12.15</v>
      </c>
      <c r="P584" s="24">
        <f t="shared" si="29"/>
        <v>60.75</v>
      </c>
      <c r="Q584" s="8">
        <f>_xlfn.XLOOKUP($F584,products!$A$2:$A$49,products!$G$2:$G$49,,0)</f>
        <v>1.3365</v>
      </c>
      <c r="R584" s="6" t="str">
        <f>IF(_xlfn.XLOOKUP(E584,customers!A584:A1583,customers!I584:I1583,0)=0,"Not Available",(_xlfn.XLOOKUP(E584,customers!A584:A1583,customers!I584:I1583,0)))</f>
        <v>No</v>
      </c>
    </row>
    <row r="585" spans="1:18" x14ac:dyDescent="0.25">
      <c r="A585" s="9" t="s">
        <v>3784</v>
      </c>
      <c r="B585" s="25">
        <v>43538</v>
      </c>
      <c r="C585" s="9" t="str">
        <f t="shared" si="27"/>
        <v>Thursday</v>
      </c>
      <c r="D585" s="9" t="str">
        <f t="shared" si="28"/>
        <v>March</v>
      </c>
      <c r="E585" s="9" t="s">
        <v>3785</v>
      </c>
      <c r="F585" s="9" t="s">
        <v>6178</v>
      </c>
      <c r="G585" s="9">
        <v>1</v>
      </c>
      <c r="H585" s="9" t="str">
        <f>_xlfn.XLOOKUP(E585,customers!$A$2:$A$1001,customers!$B$2:$B$1001,,0)</f>
        <v>Sidney Gawen</v>
      </c>
      <c r="I585" s="9" t="str">
        <f>IF(_xlfn.XLOOKUP(E585,customers!$A$2:$A$1001,customers!$C$2:$C$1001,,0)=0,"Not Available",(_xlfn.XLOOKUP(E585,customers!$A$2:$A$1001,customers!$C$2:$C$1001,,0)))</f>
        <v>sgaweng7@creativecommons.org</v>
      </c>
      <c r="J585" s="9" t="str">
        <f>_xlfn.XLOOKUP(E585,customers!$A$1:$A$1001,customers!$G$1:$G$1001,,0)</f>
        <v>United States</v>
      </c>
      <c r="K585" s="9" t="str">
        <f>_xlfn.XLOOKUP($E585,customers!$A$2:$A$1001,customers!$F$2:$F$1001,,0)</f>
        <v>Sterling</v>
      </c>
      <c r="L585" s="9" t="s">
        <v>6196</v>
      </c>
      <c r="M585" s="9" t="s">
        <v>6200</v>
      </c>
      <c r="N585" s="10">
        <f>INDEX(products!$A$1:$G$49,MATCH('orders '!$F585,products!$A$1:$A$49,0),MATCH('orders '!N$1,products!$A$1:$G$1,0))</f>
        <v>0.2</v>
      </c>
      <c r="O585" s="26">
        <f>INDEX(products!$A$1:$G$49,MATCH('orders '!$F585,products!$A$1:$A$49,0),MATCH('orders '!O$1,products!$A$1:$G$1,0))</f>
        <v>3.5849999999999995</v>
      </c>
      <c r="P585" s="26">
        <f t="shared" si="29"/>
        <v>3.5849999999999995</v>
      </c>
      <c r="Q585" s="11">
        <f>_xlfn.XLOOKUP($F585,products!$A$2:$A$49,products!$G$2:$G$49,,0)</f>
        <v>0.21509999999999996</v>
      </c>
      <c r="R585" s="6" t="str">
        <f>IF(_xlfn.XLOOKUP(E585,customers!A585:A1584,customers!I585:I1584,0)=0,"Not Available",(_xlfn.XLOOKUP(E585,customers!A585:A1584,customers!I585:I1584,0)))</f>
        <v>Yes</v>
      </c>
    </row>
    <row r="586" spans="1:18" x14ac:dyDescent="0.25">
      <c r="A586" s="6" t="s">
        <v>3790</v>
      </c>
      <c r="B586" s="23">
        <v>44262</v>
      </c>
      <c r="C586" s="6" t="str">
        <f t="shared" si="27"/>
        <v>Sunday</v>
      </c>
      <c r="D586" s="6" t="str">
        <f t="shared" si="28"/>
        <v>March</v>
      </c>
      <c r="E586" s="6" t="s">
        <v>3791</v>
      </c>
      <c r="F586" s="6" t="s">
        <v>6178</v>
      </c>
      <c r="G586" s="6">
        <v>6</v>
      </c>
      <c r="H586" s="6" t="str">
        <f>_xlfn.XLOOKUP(E586,customers!$A$2:$A$1001,customers!$B$2:$B$1001,,0)</f>
        <v>Rickey Readie</v>
      </c>
      <c r="I586" s="6" t="str">
        <f>IF(_xlfn.XLOOKUP(E586,customers!$A$2:$A$1001,customers!$C$2:$C$1001,,0)=0,"Not Available",(_xlfn.XLOOKUP(E586,customers!$A$2:$A$1001,customers!$C$2:$C$1001,,0)))</f>
        <v>rreadieg8@guardian.co.uk</v>
      </c>
      <c r="J586" s="6" t="str">
        <f>_xlfn.XLOOKUP(E586,customers!$A$1:$A$1001,customers!$G$1:$G$1001,,0)</f>
        <v>United States</v>
      </c>
      <c r="K586" s="6" t="str">
        <f>_xlfn.XLOOKUP($E586,customers!$A$2:$A$1001,customers!$F$2:$F$1001,,0)</f>
        <v>Carson City</v>
      </c>
      <c r="L586" s="6" t="s">
        <v>6196</v>
      </c>
      <c r="M586" s="6" t="s">
        <v>6200</v>
      </c>
      <c r="N586" s="7">
        <f>INDEX(products!$A$1:$G$49,MATCH('orders '!$F586,products!$A$1:$A$49,0),MATCH('orders '!N$1,products!$A$1:$G$1,0))</f>
        <v>0.2</v>
      </c>
      <c r="O586" s="24">
        <f>INDEX(products!$A$1:$G$49,MATCH('orders '!$F586,products!$A$1:$A$49,0),MATCH('orders '!O$1,products!$A$1:$G$1,0))</f>
        <v>3.5849999999999995</v>
      </c>
      <c r="P586" s="24">
        <f t="shared" si="29"/>
        <v>21.509999999999998</v>
      </c>
      <c r="Q586" s="8">
        <f>_xlfn.XLOOKUP($F586,products!$A$2:$A$49,products!$G$2:$G$49,,0)</f>
        <v>0.21509999999999996</v>
      </c>
      <c r="R586" s="6" t="str">
        <f>IF(_xlfn.XLOOKUP(E586,customers!A586:A1585,customers!I586:I1585,0)=0,"Not Available",(_xlfn.XLOOKUP(E586,customers!A586:A1585,customers!I586:I1585,0)))</f>
        <v>No</v>
      </c>
    </row>
    <row r="587" spans="1:18" x14ac:dyDescent="0.25">
      <c r="A587" s="9" t="s">
        <v>3796</v>
      </c>
      <c r="B587" s="25">
        <v>44505</v>
      </c>
      <c r="C587" s="9" t="str">
        <f t="shared" si="27"/>
        <v>Friday</v>
      </c>
      <c r="D587" s="9" t="str">
        <f t="shared" si="28"/>
        <v>November</v>
      </c>
      <c r="E587" s="9" t="s">
        <v>3840</v>
      </c>
      <c r="F587" s="9" t="s">
        <v>6139</v>
      </c>
      <c r="G587" s="9">
        <v>2</v>
      </c>
      <c r="H587" s="9" t="str">
        <f>_xlfn.XLOOKUP(E587,customers!$A$2:$A$1001,customers!$B$2:$B$1001,,0)</f>
        <v>Cody Verissimo</v>
      </c>
      <c r="I587" s="9" t="str">
        <f>IF(_xlfn.XLOOKUP(E587,customers!$A$2:$A$1001,customers!$C$2:$C$1001,,0)=0,"Not Available",(_xlfn.XLOOKUP(E587,customers!$A$2:$A$1001,customers!$C$2:$C$1001,,0)))</f>
        <v>cverissimogh@theglobeandmail.com</v>
      </c>
      <c r="J587" s="9" t="str">
        <f>_xlfn.XLOOKUP(E587,customers!$A$1:$A$1001,customers!$G$1:$G$1001,,0)</f>
        <v>United Kingdom</v>
      </c>
      <c r="K587" s="9" t="str">
        <f>_xlfn.XLOOKUP($E587,customers!$A$2:$A$1001,customers!$F$2:$F$1001,,0)</f>
        <v>Upton</v>
      </c>
      <c r="L587" s="9" t="s">
        <v>6198</v>
      </c>
      <c r="M587" s="9" t="s">
        <v>6197</v>
      </c>
      <c r="N587" s="10">
        <f>INDEX(products!$A$1:$G$49,MATCH('orders '!$F587,products!$A$1:$A$49,0),MATCH('orders '!N$1,products!$A$1:$G$1,0))</f>
        <v>0.5</v>
      </c>
      <c r="O587" s="26">
        <f>INDEX(products!$A$1:$G$49,MATCH('orders '!$F587,products!$A$1:$A$49,0),MATCH('orders '!O$1,products!$A$1:$G$1,0))</f>
        <v>8.25</v>
      </c>
      <c r="P587" s="26">
        <f t="shared" si="29"/>
        <v>16.5</v>
      </c>
      <c r="Q587" s="11">
        <f>_xlfn.XLOOKUP($F587,products!$A$2:$A$49,products!$G$2:$G$49,,0)</f>
        <v>0.90749999999999997</v>
      </c>
      <c r="R587" s="6" t="str">
        <f>IF(_xlfn.XLOOKUP(E587,customers!A587:A1586,customers!I587:I1586,0)=0,"Not Available",(_xlfn.XLOOKUP(E587,customers!A587:A1586,customers!I587:I1586,0)))</f>
        <v>Yes</v>
      </c>
    </row>
    <row r="588" spans="1:18" x14ac:dyDescent="0.25">
      <c r="A588" s="6" t="s">
        <v>3802</v>
      </c>
      <c r="B588" s="23">
        <v>43867</v>
      </c>
      <c r="C588" s="6" t="str">
        <f t="shared" si="27"/>
        <v>Thursday</v>
      </c>
      <c r="D588" s="6" t="str">
        <f t="shared" si="28"/>
        <v>February</v>
      </c>
      <c r="E588" s="6" t="s">
        <v>3803</v>
      </c>
      <c r="F588" s="6" t="s">
        <v>6142</v>
      </c>
      <c r="G588" s="6">
        <v>3</v>
      </c>
      <c r="H588" s="6" t="str">
        <f>_xlfn.XLOOKUP(E588,customers!$A$2:$A$1001,customers!$B$2:$B$1001,,0)</f>
        <v>Zilvia Claisse</v>
      </c>
      <c r="I588" s="6" t="str">
        <f>IF(_xlfn.XLOOKUP(E588,customers!$A$2:$A$1001,customers!$C$2:$C$1001,,0)=0,"Not Available",(_xlfn.XLOOKUP(E588,customers!$A$2:$A$1001,customers!$C$2:$C$1001,,0)))</f>
        <v>Not Available</v>
      </c>
      <c r="J588" s="6" t="str">
        <f>_xlfn.XLOOKUP(E588,customers!$A$1:$A$1001,customers!$G$1:$G$1001,,0)</f>
        <v>United States</v>
      </c>
      <c r="K588" s="6" t="str">
        <f>_xlfn.XLOOKUP($E588,customers!$A$2:$A$1001,customers!$F$2:$F$1001,,0)</f>
        <v>Saint Paul</v>
      </c>
      <c r="L588" s="6" t="s">
        <v>6196</v>
      </c>
      <c r="M588" s="6" t="s">
        <v>6200</v>
      </c>
      <c r="N588" s="7">
        <f>INDEX(products!$A$1:$G$49,MATCH('orders '!$F588,products!$A$1:$A$49,0),MATCH('orders '!N$1,products!$A$1:$G$1,0))</f>
        <v>2.5</v>
      </c>
      <c r="O588" s="24">
        <f>INDEX(products!$A$1:$G$49,MATCH('orders '!$F588,products!$A$1:$A$49,0),MATCH('orders '!O$1,products!$A$1:$G$1,0))</f>
        <v>27.484999999999996</v>
      </c>
      <c r="P588" s="24">
        <f t="shared" si="29"/>
        <v>82.454999999999984</v>
      </c>
      <c r="Q588" s="8">
        <f>_xlfn.XLOOKUP($F588,products!$A$2:$A$49,products!$G$2:$G$49,,0)</f>
        <v>1.6490999999999998</v>
      </c>
      <c r="R588" s="6" t="str">
        <f>IF(_xlfn.XLOOKUP(E588,customers!A588:A1587,customers!I588:I1587,0)=0,"Not Available",(_xlfn.XLOOKUP(E588,customers!A588:A1587,customers!I588:I1587,0)))</f>
        <v>No</v>
      </c>
    </row>
    <row r="589" spans="1:18" x14ac:dyDescent="0.25">
      <c r="A589" s="9" t="s">
        <v>3807</v>
      </c>
      <c r="B589" s="25">
        <v>44267</v>
      </c>
      <c r="C589" s="9" t="str">
        <f t="shared" si="27"/>
        <v>Friday</v>
      </c>
      <c r="D589" s="9" t="str">
        <f t="shared" si="28"/>
        <v>March</v>
      </c>
      <c r="E589" s="9" t="s">
        <v>3808</v>
      </c>
      <c r="F589" s="9" t="s">
        <v>6169</v>
      </c>
      <c r="G589" s="9">
        <v>1</v>
      </c>
      <c r="H589" s="9" t="str">
        <f>_xlfn.XLOOKUP(E589,customers!$A$2:$A$1001,customers!$B$2:$B$1001,,0)</f>
        <v>Bar O' Mahony</v>
      </c>
      <c r="I589" s="9" t="str">
        <f>IF(_xlfn.XLOOKUP(E589,customers!$A$2:$A$1001,customers!$C$2:$C$1001,,0)=0,"Not Available",(_xlfn.XLOOKUP(E589,customers!$A$2:$A$1001,customers!$C$2:$C$1001,,0)))</f>
        <v>bogb@elpais.com</v>
      </c>
      <c r="J589" s="9" t="str">
        <f>_xlfn.XLOOKUP(E589,customers!$A$1:$A$1001,customers!$G$1:$G$1001,,0)</f>
        <v>United States</v>
      </c>
      <c r="K589" s="9" t="str">
        <f>_xlfn.XLOOKUP($E589,customers!$A$2:$A$1001,customers!$F$2:$F$1001,,0)</f>
        <v>Huntsville</v>
      </c>
      <c r="L589" s="9" t="s">
        <v>6201</v>
      </c>
      <c r="M589" s="9" t="s">
        <v>6202</v>
      </c>
      <c r="N589" s="10">
        <f>INDEX(products!$A$1:$G$49,MATCH('orders '!$F589,products!$A$1:$A$49,0),MATCH('orders '!N$1,products!$A$1:$G$1,0))</f>
        <v>0.5</v>
      </c>
      <c r="O589" s="26">
        <f>INDEX(products!$A$1:$G$49,MATCH('orders '!$F589,products!$A$1:$A$49,0),MATCH('orders '!O$1,products!$A$1:$G$1,0))</f>
        <v>7.77</v>
      </c>
      <c r="P589" s="26">
        <f t="shared" si="29"/>
        <v>7.77</v>
      </c>
      <c r="Q589" s="11">
        <f>_xlfn.XLOOKUP($F589,products!$A$2:$A$49,products!$G$2:$G$49,,0)</f>
        <v>1.0101</v>
      </c>
      <c r="R589" s="6" t="str">
        <f>IF(_xlfn.XLOOKUP(E589,customers!A589:A1588,customers!I589:I1588,0)=0,"Not Available",(_xlfn.XLOOKUP(E589,customers!A589:A1588,customers!I589:I1588,0)))</f>
        <v>Yes</v>
      </c>
    </row>
    <row r="590" spans="1:18" x14ac:dyDescent="0.25">
      <c r="A590" s="6" t="s">
        <v>3812</v>
      </c>
      <c r="B590" s="23">
        <v>44046</v>
      </c>
      <c r="C590" s="6" t="str">
        <f t="shared" si="27"/>
        <v>Monday</v>
      </c>
      <c r="D590" s="6" t="str">
        <f t="shared" si="28"/>
        <v>August</v>
      </c>
      <c r="E590" s="6" t="s">
        <v>3813</v>
      </c>
      <c r="F590" s="6" t="s">
        <v>6146</v>
      </c>
      <c r="G590" s="6">
        <v>2</v>
      </c>
      <c r="H590" s="6" t="str">
        <f>_xlfn.XLOOKUP(E590,customers!$A$2:$A$1001,customers!$B$2:$B$1001,,0)</f>
        <v>Valenka Stansbury</v>
      </c>
      <c r="I590" s="6" t="str">
        <f>IF(_xlfn.XLOOKUP(E590,customers!$A$2:$A$1001,customers!$C$2:$C$1001,,0)=0,"Not Available",(_xlfn.XLOOKUP(E590,customers!$A$2:$A$1001,customers!$C$2:$C$1001,,0)))</f>
        <v>vstansburygc@unblog.fr</v>
      </c>
      <c r="J590" s="6" t="str">
        <f>_xlfn.XLOOKUP(E590,customers!$A$1:$A$1001,customers!$G$1:$G$1001,,0)</f>
        <v>United States</v>
      </c>
      <c r="K590" s="6" t="str">
        <f>_xlfn.XLOOKUP($E590,customers!$A$2:$A$1001,customers!$F$2:$F$1001,,0)</f>
        <v>El Paso</v>
      </c>
      <c r="L590" s="6" t="s">
        <v>6196</v>
      </c>
      <c r="M590" s="6" t="s">
        <v>6197</v>
      </c>
      <c r="N590" s="7">
        <f>INDEX(products!$A$1:$G$49,MATCH('orders '!$F590,products!$A$1:$A$49,0),MATCH('orders '!N$1,products!$A$1:$G$1,0))</f>
        <v>0.5</v>
      </c>
      <c r="O590" s="24">
        <f>INDEX(products!$A$1:$G$49,MATCH('orders '!$F590,products!$A$1:$A$49,0),MATCH('orders '!O$1,products!$A$1:$G$1,0))</f>
        <v>5.97</v>
      </c>
      <c r="P590" s="24">
        <f t="shared" si="29"/>
        <v>11.94</v>
      </c>
      <c r="Q590" s="8">
        <f>_xlfn.XLOOKUP($F590,products!$A$2:$A$49,products!$G$2:$G$49,,0)</f>
        <v>0.35819999999999996</v>
      </c>
      <c r="R590" s="6" t="str">
        <f>IF(_xlfn.XLOOKUP(E590,customers!A590:A1589,customers!I590:I1589,0)=0,"Not Available",(_xlfn.XLOOKUP(E590,customers!A590:A1589,customers!I590:I1589,0)))</f>
        <v>Yes</v>
      </c>
    </row>
    <row r="591" spans="1:18" x14ac:dyDescent="0.25">
      <c r="A591" s="9" t="s">
        <v>3818</v>
      </c>
      <c r="B591" s="25">
        <v>43671</v>
      </c>
      <c r="C591" s="9" t="str">
        <f t="shared" si="27"/>
        <v>Thursday</v>
      </c>
      <c r="D591" s="9" t="str">
        <f t="shared" si="28"/>
        <v>July</v>
      </c>
      <c r="E591" s="9" t="s">
        <v>3819</v>
      </c>
      <c r="F591" s="9" t="s">
        <v>6148</v>
      </c>
      <c r="G591" s="9">
        <v>6</v>
      </c>
      <c r="H591" s="9" t="str">
        <f>_xlfn.XLOOKUP(E591,customers!$A$2:$A$1001,customers!$B$2:$B$1001,,0)</f>
        <v>Daniel Heinonen</v>
      </c>
      <c r="I591" s="9" t="str">
        <f>IF(_xlfn.XLOOKUP(E591,customers!$A$2:$A$1001,customers!$C$2:$C$1001,,0)=0,"Not Available",(_xlfn.XLOOKUP(E591,customers!$A$2:$A$1001,customers!$C$2:$C$1001,,0)))</f>
        <v>dheinonengd@printfriendly.com</v>
      </c>
      <c r="J591" s="9" t="str">
        <f>_xlfn.XLOOKUP(E591,customers!$A$1:$A$1001,customers!$G$1:$G$1001,,0)</f>
        <v>United States</v>
      </c>
      <c r="K591" s="9" t="str">
        <f>_xlfn.XLOOKUP($E591,customers!$A$2:$A$1001,customers!$F$2:$F$1001,,0)</f>
        <v>Decatur</v>
      </c>
      <c r="L591" s="9" t="s">
        <v>6198</v>
      </c>
      <c r="M591" s="9" t="s">
        <v>6200</v>
      </c>
      <c r="N591" s="10">
        <f>INDEX(products!$A$1:$G$49,MATCH('orders '!$F591,products!$A$1:$A$49,0),MATCH('orders '!N$1,products!$A$1:$G$1,0))</f>
        <v>2.5</v>
      </c>
      <c r="O591" s="26">
        <f>INDEX(products!$A$1:$G$49,MATCH('orders '!$F591,products!$A$1:$A$49,0),MATCH('orders '!O$1,products!$A$1:$G$1,0))</f>
        <v>34.154999999999994</v>
      </c>
      <c r="P591" s="26">
        <f t="shared" si="29"/>
        <v>204.92999999999995</v>
      </c>
      <c r="Q591" s="11">
        <f>_xlfn.XLOOKUP($F591,products!$A$2:$A$49,products!$G$2:$G$49,,0)</f>
        <v>3.7570499999999996</v>
      </c>
      <c r="R591" s="6" t="str">
        <f>IF(_xlfn.XLOOKUP(E591,customers!A591:A1590,customers!I591:I1590,0)=0,"Not Available",(_xlfn.XLOOKUP(E591,customers!A591:A1590,customers!I591:I1590,0)))</f>
        <v>No</v>
      </c>
    </row>
    <row r="592" spans="1:18" x14ac:dyDescent="0.25">
      <c r="A592" s="6" t="s">
        <v>3823</v>
      </c>
      <c r="B592" s="23">
        <v>43950</v>
      </c>
      <c r="C592" s="6" t="str">
        <f t="shared" si="27"/>
        <v>Wednesday</v>
      </c>
      <c r="D592" s="6" t="str">
        <f t="shared" si="28"/>
        <v>April</v>
      </c>
      <c r="E592" s="6" t="s">
        <v>3824</v>
      </c>
      <c r="F592" s="6" t="s">
        <v>6166</v>
      </c>
      <c r="G592" s="6">
        <v>2</v>
      </c>
      <c r="H592" s="6" t="str">
        <f>_xlfn.XLOOKUP(E592,customers!$A$2:$A$1001,customers!$B$2:$B$1001,,0)</f>
        <v>Jewelle Shenton</v>
      </c>
      <c r="I592" s="6" t="str">
        <f>IF(_xlfn.XLOOKUP(E592,customers!$A$2:$A$1001,customers!$C$2:$C$1001,,0)=0,"Not Available",(_xlfn.XLOOKUP(E592,customers!$A$2:$A$1001,customers!$C$2:$C$1001,,0)))</f>
        <v>jshentonge@google.com.hk</v>
      </c>
      <c r="J592" s="6" t="str">
        <f>_xlfn.XLOOKUP(E592,customers!$A$1:$A$1001,customers!$G$1:$G$1001,,0)</f>
        <v>United States</v>
      </c>
      <c r="K592" s="6" t="str">
        <f>_xlfn.XLOOKUP($E592,customers!$A$2:$A$1001,customers!$F$2:$F$1001,,0)</f>
        <v>Orange</v>
      </c>
      <c r="L592" s="6" t="s">
        <v>6198</v>
      </c>
      <c r="M592" s="6" t="s">
        <v>6197</v>
      </c>
      <c r="N592" s="7">
        <f>INDEX(products!$A$1:$G$49,MATCH('orders '!$F592,products!$A$1:$A$49,0),MATCH('orders '!N$1,products!$A$1:$G$1,0))</f>
        <v>2.5</v>
      </c>
      <c r="O592" s="24">
        <f>INDEX(products!$A$1:$G$49,MATCH('orders '!$F592,products!$A$1:$A$49,0),MATCH('orders '!O$1,products!$A$1:$G$1,0))</f>
        <v>31.624999999999996</v>
      </c>
      <c r="P592" s="24">
        <f t="shared" si="29"/>
        <v>63.249999999999993</v>
      </c>
      <c r="Q592" s="8">
        <f>_xlfn.XLOOKUP($F592,products!$A$2:$A$49,products!$G$2:$G$49,,0)</f>
        <v>3.4787499999999998</v>
      </c>
      <c r="R592" s="6" t="str">
        <f>IF(_xlfn.XLOOKUP(E592,customers!A592:A1591,customers!I592:I1591,0)=0,"Not Available",(_xlfn.XLOOKUP(E592,customers!A592:A1591,customers!I592:I1591,0)))</f>
        <v>Yes</v>
      </c>
    </row>
    <row r="593" spans="1:18" x14ac:dyDescent="0.25">
      <c r="A593" s="9" t="s">
        <v>3829</v>
      </c>
      <c r="B593" s="25">
        <v>43587</v>
      </c>
      <c r="C593" s="9" t="str">
        <f t="shared" si="27"/>
        <v>Thursday</v>
      </c>
      <c r="D593" s="9" t="str">
        <f t="shared" si="28"/>
        <v>May</v>
      </c>
      <c r="E593" s="9" t="s">
        <v>3830</v>
      </c>
      <c r="F593" s="9" t="s">
        <v>6163</v>
      </c>
      <c r="G593" s="9">
        <v>3</v>
      </c>
      <c r="H593" s="9" t="str">
        <f>_xlfn.XLOOKUP(E593,customers!$A$2:$A$1001,customers!$B$2:$B$1001,,0)</f>
        <v>Jennifer Wilkisson</v>
      </c>
      <c r="I593" s="9" t="str">
        <f>IF(_xlfn.XLOOKUP(E593,customers!$A$2:$A$1001,customers!$C$2:$C$1001,,0)=0,"Not Available",(_xlfn.XLOOKUP(E593,customers!$A$2:$A$1001,customers!$C$2:$C$1001,,0)))</f>
        <v>jwilkissongf@nba.com</v>
      </c>
      <c r="J593" s="9" t="str">
        <f>_xlfn.XLOOKUP(E593,customers!$A$1:$A$1001,customers!$G$1:$G$1001,,0)</f>
        <v>United States</v>
      </c>
      <c r="K593" s="9" t="str">
        <f>_xlfn.XLOOKUP($E593,customers!$A$2:$A$1001,customers!$F$2:$F$1001,,0)</f>
        <v>Huntington Beach</v>
      </c>
      <c r="L593" s="9" t="s">
        <v>6196</v>
      </c>
      <c r="M593" s="9" t="s">
        <v>6202</v>
      </c>
      <c r="N593" s="10">
        <f>INDEX(products!$A$1:$G$49,MATCH('orders '!$F593,products!$A$1:$A$49,0),MATCH('orders '!N$1,products!$A$1:$G$1,0))</f>
        <v>0.2</v>
      </c>
      <c r="O593" s="26">
        <f>INDEX(products!$A$1:$G$49,MATCH('orders '!$F593,products!$A$1:$A$49,0),MATCH('orders '!O$1,products!$A$1:$G$1,0))</f>
        <v>2.6849999999999996</v>
      </c>
      <c r="P593" s="26">
        <f t="shared" si="29"/>
        <v>8.0549999999999997</v>
      </c>
      <c r="Q593" s="11">
        <f>_xlfn.XLOOKUP($F593,products!$A$2:$A$49,products!$G$2:$G$49,,0)</f>
        <v>0.16109999999999997</v>
      </c>
      <c r="R593" s="6" t="str">
        <f>IF(_xlfn.XLOOKUP(E593,customers!A593:A1592,customers!I593:I1592,0)=0,"Not Available",(_xlfn.XLOOKUP(E593,customers!A593:A1592,customers!I593:I1592,0)))</f>
        <v>Yes</v>
      </c>
    </row>
    <row r="594" spans="1:18" x14ac:dyDescent="0.25">
      <c r="A594" s="6" t="s">
        <v>3834</v>
      </c>
      <c r="B594" s="23">
        <v>44437</v>
      </c>
      <c r="C594" s="6" t="str">
        <f t="shared" si="27"/>
        <v>Sunday</v>
      </c>
      <c r="D594" s="6" t="str">
        <f t="shared" si="28"/>
        <v>August</v>
      </c>
      <c r="E594" s="6" t="s">
        <v>3835</v>
      </c>
      <c r="F594" s="6" t="s">
        <v>6175</v>
      </c>
      <c r="G594" s="6">
        <v>2</v>
      </c>
      <c r="H594" s="6" t="str">
        <f>_xlfn.XLOOKUP(E594,customers!$A$2:$A$1001,customers!$B$2:$B$1001,,0)</f>
        <v>Kylie Mowat</v>
      </c>
      <c r="I594" s="6" t="str">
        <f>IF(_xlfn.XLOOKUP(E594,customers!$A$2:$A$1001,customers!$C$2:$C$1001,,0)=0,"Not Available",(_xlfn.XLOOKUP(E594,customers!$A$2:$A$1001,customers!$C$2:$C$1001,,0)))</f>
        <v>Not Available</v>
      </c>
      <c r="J594" s="6" t="str">
        <f>_xlfn.XLOOKUP(E594,customers!$A$1:$A$1001,customers!$G$1:$G$1001,,0)</f>
        <v>United States</v>
      </c>
      <c r="K594" s="6" t="str">
        <f>_xlfn.XLOOKUP($E594,customers!$A$2:$A$1001,customers!$F$2:$F$1001,,0)</f>
        <v>Milwaukee</v>
      </c>
      <c r="L594" s="6" t="s">
        <v>6199</v>
      </c>
      <c r="M594" s="6" t="s">
        <v>6197</v>
      </c>
      <c r="N594" s="7">
        <f>INDEX(products!$A$1:$G$49,MATCH('orders '!$F594,products!$A$1:$A$49,0),MATCH('orders '!N$1,products!$A$1:$G$1,0))</f>
        <v>2.5</v>
      </c>
      <c r="O594" s="24">
        <f>INDEX(products!$A$1:$G$49,MATCH('orders '!$F594,products!$A$1:$A$49,0),MATCH('orders '!O$1,products!$A$1:$G$1,0))</f>
        <v>25.874999999999996</v>
      </c>
      <c r="P594" s="24">
        <f t="shared" si="29"/>
        <v>51.749999999999993</v>
      </c>
      <c r="Q594" s="8">
        <f>_xlfn.XLOOKUP($F594,products!$A$2:$A$49,products!$G$2:$G$49,,0)</f>
        <v>2.3287499999999994</v>
      </c>
      <c r="R594" s="6" t="str">
        <f>IF(_xlfn.XLOOKUP(E594,customers!A594:A1593,customers!I594:I1593,0)=0,"Not Available",(_xlfn.XLOOKUP(E594,customers!A594:A1593,customers!I594:I1593,0)))</f>
        <v>No</v>
      </c>
    </row>
    <row r="595" spans="1:18" x14ac:dyDescent="0.25">
      <c r="A595" s="9" t="s">
        <v>3839</v>
      </c>
      <c r="B595" s="25">
        <v>43903</v>
      </c>
      <c r="C595" s="9" t="str">
        <f t="shared" si="27"/>
        <v>Friday</v>
      </c>
      <c r="D595" s="9" t="str">
        <f t="shared" si="28"/>
        <v>March</v>
      </c>
      <c r="E595" s="9" t="s">
        <v>3840</v>
      </c>
      <c r="F595" s="9" t="s">
        <v>6185</v>
      </c>
      <c r="G595" s="9">
        <v>1</v>
      </c>
      <c r="H595" s="9" t="str">
        <f>_xlfn.XLOOKUP(E595,customers!$A$2:$A$1001,customers!$B$2:$B$1001,,0)</f>
        <v>Cody Verissimo</v>
      </c>
      <c r="I595" s="9" t="str">
        <f>IF(_xlfn.XLOOKUP(E595,customers!$A$2:$A$1001,customers!$C$2:$C$1001,,0)=0,"Not Available",(_xlfn.XLOOKUP(E595,customers!$A$2:$A$1001,customers!$C$2:$C$1001,,0)))</f>
        <v>cverissimogh@theglobeandmail.com</v>
      </c>
      <c r="J595" s="9" t="str">
        <f>_xlfn.XLOOKUP(E595,customers!$A$1:$A$1001,customers!$G$1:$G$1001,,0)</f>
        <v>United Kingdom</v>
      </c>
      <c r="K595" s="9" t="str">
        <f>_xlfn.XLOOKUP($E595,customers!$A$2:$A$1001,customers!$F$2:$F$1001,,0)</f>
        <v>Upton</v>
      </c>
      <c r="L595" s="9" t="s">
        <v>6198</v>
      </c>
      <c r="M595" s="9" t="s">
        <v>6202</v>
      </c>
      <c r="N595" s="10">
        <f>INDEX(products!$A$1:$G$49,MATCH('orders '!$F595,products!$A$1:$A$49,0),MATCH('orders '!N$1,products!$A$1:$G$1,0))</f>
        <v>2.5</v>
      </c>
      <c r="O595" s="26">
        <f>INDEX(products!$A$1:$G$49,MATCH('orders '!$F595,products!$A$1:$A$49,0),MATCH('orders '!O$1,products!$A$1:$G$1,0))</f>
        <v>27.945</v>
      </c>
      <c r="P595" s="26">
        <f t="shared" si="29"/>
        <v>27.945</v>
      </c>
      <c r="Q595" s="11">
        <f>_xlfn.XLOOKUP($F595,products!$A$2:$A$49,products!$G$2:$G$49,,0)</f>
        <v>3.07395</v>
      </c>
      <c r="R595" s="6" t="str">
        <f>IF(_xlfn.XLOOKUP(E595,customers!A595:A1594,customers!I595:I1594,0)=0,"Not Available",(_xlfn.XLOOKUP(E595,customers!A595:A1594,customers!I595:I1594,0)))</f>
        <v>Yes</v>
      </c>
    </row>
    <row r="596" spans="1:18" x14ac:dyDescent="0.25">
      <c r="A596" s="6" t="s">
        <v>3844</v>
      </c>
      <c r="B596" s="23">
        <v>43512</v>
      </c>
      <c r="C596" s="6" t="str">
        <f t="shared" si="27"/>
        <v>Saturday</v>
      </c>
      <c r="D596" s="6" t="str">
        <f t="shared" si="28"/>
        <v>February</v>
      </c>
      <c r="E596" s="6" t="s">
        <v>3845</v>
      </c>
      <c r="F596" s="6" t="s">
        <v>6182</v>
      </c>
      <c r="G596" s="6">
        <v>2</v>
      </c>
      <c r="H596" s="6" t="str">
        <f>_xlfn.XLOOKUP(E596,customers!$A$2:$A$1001,customers!$B$2:$B$1001,,0)</f>
        <v>Gabriel Starcks</v>
      </c>
      <c r="I596" s="6" t="str">
        <f>IF(_xlfn.XLOOKUP(E596,customers!$A$2:$A$1001,customers!$C$2:$C$1001,,0)=0,"Not Available",(_xlfn.XLOOKUP(E596,customers!$A$2:$A$1001,customers!$C$2:$C$1001,,0)))</f>
        <v>gstarcksgi@abc.net.au</v>
      </c>
      <c r="J596" s="6" t="str">
        <f>_xlfn.XLOOKUP(E596,customers!$A$1:$A$1001,customers!$G$1:$G$1001,,0)</f>
        <v>United States</v>
      </c>
      <c r="K596" s="6" t="str">
        <f>_xlfn.XLOOKUP($E596,customers!$A$2:$A$1001,customers!$F$2:$F$1001,,0)</f>
        <v>Chattanooga</v>
      </c>
      <c r="L596" s="6" t="s">
        <v>6199</v>
      </c>
      <c r="M596" s="6" t="s">
        <v>6200</v>
      </c>
      <c r="N596" s="7">
        <f>INDEX(products!$A$1:$G$49,MATCH('orders '!$F596,products!$A$1:$A$49,0),MATCH('orders '!N$1,products!$A$1:$G$1,0))</f>
        <v>2.5</v>
      </c>
      <c r="O596" s="24">
        <f>INDEX(products!$A$1:$G$49,MATCH('orders '!$F596,products!$A$1:$A$49,0),MATCH('orders '!O$1,products!$A$1:$G$1,0))</f>
        <v>29.784999999999997</v>
      </c>
      <c r="P596" s="24">
        <f t="shared" si="29"/>
        <v>59.569999999999993</v>
      </c>
      <c r="Q596" s="8">
        <f>_xlfn.XLOOKUP($F596,products!$A$2:$A$49,products!$G$2:$G$49,,0)</f>
        <v>2.6806499999999995</v>
      </c>
      <c r="R596" s="6" t="str">
        <f>IF(_xlfn.XLOOKUP(E596,customers!A596:A1595,customers!I596:I1595,0)=0,"Not Available",(_xlfn.XLOOKUP(E596,customers!A596:A1595,customers!I596:I1595,0)))</f>
        <v>No</v>
      </c>
    </row>
    <row r="597" spans="1:18" x14ac:dyDescent="0.25">
      <c r="A597" s="9" t="s">
        <v>3850</v>
      </c>
      <c r="B597" s="25">
        <v>44527</v>
      </c>
      <c r="C597" s="9" t="str">
        <f t="shared" si="27"/>
        <v>Saturday</v>
      </c>
      <c r="D597" s="9" t="str">
        <f t="shared" si="28"/>
        <v>November</v>
      </c>
      <c r="E597" s="9" t="s">
        <v>3851</v>
      </c>
      <c r="F597" s="9" t="s">
        <v>6171</v>
      </c>
      <c r="G597" s="9">
        <v>1</v>
      </c>
      <c r="H597" s="9" t="str">
        <f>_xlfn.XLOOKUP(E597,customers!$A$2:$A$1001,customers!$B$2:$B$1001,,0)</f>
        <v>Darby Dummer</v>
      </c>
      <c r="I597" s="9" t="str">
        <f>IF(_xlfn.XLOOKUP(E597,customers!$A$2:$A$1001,customers!$C$2:$C$1001,,0)=0,"Not Available",(_xlfn.XLOOKUP(E597,customers!$A$2:$A$1001,customers!$C$2:$C$1001,,0)))</f>
        <v>Not Available</v>
      </c>
      <c r="J597" s="9" t="str">
        <f>_xlfn.XLOOKUP(E597,customers!$A$1:$A$1001,customers!$G$1:$G$1001,,0)</f>
        <v>United Kingdom</v>
      </c>
      <c r="K597" s="9" t="str">
        <f>_xlfn.XLOOKUP($E597,customers!$A$2:$A$1001,customers!$F$2:$F$1001,,0)</f>
        <v>Manchester</v>
      </c>
      <c r="L597" s="9" t="s">
        <v>6198</v>
      </c>
      <c r="M597" s="9" t="s">
        <v>6200</v>
      </c>
      <c r="N597" s="10">
        <f>INDEX(products!$A$1:$G$49,MATCH('orders '!$F597,products!$A$1:$A$49,0),MATCH('orders '!N$1,products!$A$1:$G$1,0))</f>
        <v>1</v>
      </c>
      <c r="O597" s="26">
        <f>INDEX(products!$A$1:$G$49,MATCH('orders '!$F597,products!$A$1:$A$49,0),MATCH('orders '!O$1,products!$A$1:$G$1,0))</f>
        <v>14.85</v>
      </c>
      <c r="P597" s="26">
        <f t="shared" si="29"/>
        <v>14.85</v>
      </c>
      <c r="Q597" s="11">
        <f>_xlfn.XLOOKUP($F597,products!$A$2:$A$49,products!$G$2:$G$49,,0)</f>
        <v>1.6335</v>
      </c>
      <c r="R597" s="6" t="str">
        <f>IF(_xlfn.XLOOKUP(E597,customers!A597:A1596,customers!I597:I1596,0)=0,"Not Available",(_xlfn.XLOOKUP(E597,customers!A597:A1596,customers!I597:I1596,0)))</f>
        <v>No</v>
      </c>
    </row>
    <row r="598" spans="1:18" x14ac:dyDescent="0.25">
      <c r="A598" s="6" t="s">
        <v>3854</v>
      </c>
      <c r="B598" s="23">
        <v>44523</v>
      </c>
      <c r="C598" s="6" t="str">
        <f t="shared" si="27"/>
        <v>Tuesday</v>
      </c>
      <c r="D598" s="6" t="str">
        <f t="shared" si="28"/>
        <v>November</v>
      </c>
      <c r="E598" s="6" t="s">
        <v>3855</v>
      </c>
      <c r="F598" s="6" t="s">
        <v>6157</v>
      </c>
      <c r="G598" s="6">
        <v>5</v>
      </c>
      <c r="H598" s="6" t="str">
        <f>_xlfn.XLOOKUP(E598,customers!$A$2:$A$1001,customers!$B$2:$B$1001,,0)</f>
        <v>Kienan Scholard</v>
      </c>
      <c r="I598" s="6" t="str">
        <f>IF(_xlfn.XLOOKUP(E598,customers!$A$2:$A$1001,customers!$C$2:$C$1001,,0)=0,"Not Available",(_xlfn.XLOOKUP(E598,customers!$A$2:$A$1001,customers!$C$2:$C$1001,,0)))</f>
        <v>kscholardgk@sbwire.com</v>
      </c>
      <c r="J598" s="6" t="str">
        <f>_xlfn.XLOOKUP(E598,customers!$A$1:$A$1001,customers!$G$1:$G$1001,,0)</f>
        <v>United States</v>
      </c>
      <c r="K598" s="6" t="str">
        <f>_xlfn.XLOOKUP($E598,customers!$A$2:$A$1001,customers!$F$2:$F$1001,,0)</f>
        <v>Columbus</v>
      </c>
      <c r="L598" s="6" t="s">
        <v>6199</v>
      </c>
      <c r="M598" s="6" t="s">
        <v>6197</v>
      </c>
      <c r="N598" s="7">
        <f>INDEX(products!$A$1:$G$49,MATCH('orders '!$F598,products!$A$1:$A$49,0),MATCH('orders '!N$1,products!$A$1:$G$1,0))</f>
        <v>0.5</v>
      </c>
      <c r="O598" s="24">
        <f>INDEX(products!$A$1:$G$49,MATCH('orders '!$F598,products!$A$1:$A$49,0),MATCH('orders '!O$1,products!$A$1:$G$1,0))</f>
        <v>6.75</v>
      </c>
      <c r="P598" s="24">
        <f t="shared" si="29"/>
        <v>33.75</v>
      </c>
      <c r="Q598" s="8">
        <f>_xlfn.XLOOKUP($F598,products!$A$2:$A$49,products!$G$2:$G$49,,0)</f>
        <v>0.60749999999999993</v>
      </c>
      <c r="R598" s="6" t="str">
        <f>IF(_xlfn.XLOOKUP(E598,customers!A598:A1597,customers!I598:I1597,0)=0,"Not Available",(_xlfn.XLOOKUP(E598,customers!A598:A1597,customers!I598:I1597,0)))</f>
        <v>No</v>
      </c>
    </row>
    <row r="599" spans="1:18" x14ac:dyDescent="0.25">
      <c r="A599" s="9" t="s">
        <v>3860</v>
      </c>
      <c r="B599" s="25">
        <v>44532</v>
      </c>
      <c r="C599" s="9" t="str">
        <f t="shared" si="27"/>
        <v>Thursday</v>
      </c>
      <c r="D599" s="9" t="str">
        <f t="shared" si="28"/>
        <v>December</v>
      </c>
      <c r="E599" s="9" t="s">
        <v>3861</v>
      </c>
      <c r="F599" s="9" t="s">
        <v>6164</v>
      </c>
      <c r="G599" s="9">
        <v>4</v>
      </c>
      <c r="H599" s="9" t="str">
        <f>_xlfn.XLOOKUP(E599,customers!$A$2:$A$1001,customers!$B$2:$B$1001,,0)</f>
        <v>Bo Kindley</v>
      </c>
      <c r="I599" s="9" t="str">
        <f>IF(_xlfn.XLOOKUP(E599,customers!$A$2:$A$1001,customers!$C$2:$C$1001,,0)=0,"Not Available",(_xlfn.XLOOKUP(E599,customers!$A$2:$A$1001,customers!$C$2:$C$1001,,0)))</f>
        <v>bkindleygl@wikimedia.org</v>
      </c>
      <c r="J599" s="9" t="str">
        <f>_xlfn.XLOOKUP(E599,customers!$A$1:$A$1001,customers!$G$1:$G$1001,,0)</f>
        <v>United States</v>
      </c>
      <c r="K599" s="9" t="str">
        <f>_xlfn.XLOOKUP($E599,customers!$A$2:$A$1001,customers!$F$2:$F$1001,,0)</f>
        <v>Pasadena</v>
      </c>
      <c r="L599" s="9" t="s">
        <v>6201</v>
      </c>
      <c r="M599" s="9" t="s">
        <v>6200</v>
      </c>
      <c r="N599" s="10">
        <f>INDEX(products!$A$1:$G$49,MATCH('orders '!$F599,products!$A$1:$A$49,0),MATCH('orders '!N$1,products!$A$1:$G$1,0))</f>
        <v>2.5</v>
      </c>
      <c r="O599" s="26">
        <f>INDEX(products!$A$1:$G$49,MATCH('orders '!$F599,products!$A$1:$A$49,0),MATCH('orders '!O$1,products!$A$1:$G$1,0))</f>
        <v>36.454999999999998</v>
      </c>
      <c r="P599" s="26">
        <f t="shared" si="29"/>
        <v>145.82</v>
      </c>
      <c r="Q599" s="11">
        <f>_xlfn.XLOOKUP($F599,products!$A$2:$A$49,products!$G$2:$G$49,,0)</f>
        <v>4.7391499999999995</v>
      </c>
      <c r="R599" s="6" t="str">
        <f>IF(_xlfn.XLOOKUP(E599,customers!A599:A1598,customers!I599:I1598,0)=0,"Not Available",(_xlfn.XLOOKUP(E599,customers!A599:A1598,customers!I599:I1598,0)))</f>
        <v>Yes</v>
      </c>
    </row>
    <row r="600" spans="1:18" x14ac:dyDescent="0.25">
      <c r="A600" s="6" t="s">
        <v>3866</v>
      </c>
      <c r="B600" s="23">
        <v>43471</v>
      </c>
      <c r="C600" s="6" t="str">
        <f t="shared" si="27"/>
        <v>Sunday</v>
      </c>
      <c r="D600" s="6" t="str">
        <f t="shared" si="28"/>
        <v>January</v>
      </c>
      <c r="E600" s="6" t="s">
        <v>3867</v>
      </c>
      <c r="F600" s="6" t="s">
        <v>6174</v>
      </c>
      <c r="G600" s="6">
        <v>4</v>
      </c>
      <c r="H600" s="6" t="str">
        <f>_xlfn.XLOOKUP(E600,customers!$A$2:$A$1001,customers!$B$2:$B$1001,,0)</f>
        <v>Krissie Hammett</v>
      </c>
      <c r="I600" s="6" t="str">
        <f>IF(_xlfn.XLOOKUP(E600,customers!$A$2:$A$1001,customers!$C$2:$C$1001,,0)=0,"Not Available",(_xlfn.XLOOKUP(E600,customers!$A$2:$A$1001,customers!$C$2:$C$1001,,0)))</f>
        <v>khammettgm@dmoz.org</v>
      </c>
      <c r="J600" s="6" t="str">
        <f>_xlfn.XLOOKUP(E600,customers!$A$1:$A$1001,customers!$G$1:$G$1001,,0)</f>
        <v>United States</v>
      </c>
      <c r="K600" s="6" t="str">
        <f>_xlfn.XLOOKUP($E600,customers!$A$2:$A$1001,customers!$F$2:$F$1001,,0)</f>
        <v>San Francisco</v>
      </c>
      <c r="L600" s="6" t="s">
        <v>6196</v>
      </c>
      <c r="M600" s="6" t="s">
        <v>6197</v>
      </c>
      <c r="N600" s="7">
        <f>INDEX(products!$A$1:$G$49,MATCH('orders '!$F600,products!$A$1:$A$49,0),MATCH('orders '!N$1,products!$A$1:$G$1,0))</f>
        <v>0.2</v>
      </c>
      <c r="O600" s="24">
        <f>INDEX(products!$A$1:$G$49,MATCH('orders '!$F600,products!$A$1:$A$49,0),MATCH('orders '!O$1,products!$A$1:$G$1,0))</f>
        <v>2.9849999999999999</v>
      </c>
      <c r="P600" s="24">
        <f t="shared" si="29"/>
        <v>11.94</v>
      </c>
      <c r="Q600" s="8">
        <f>_xlfn.XLOOKUP($F600,products!$A$2:$A$49,products!$G$2:$G$49,,0)</f>
        <v>0.17909999999999998</v>
      </c>
      <c r="R600" s="6" t="str">
        <f>IF(_xlfn.XLOOKUP(E600,customers!A600:A1599,customers!I600:I1599,0)=0,"Not Available",(_xlfn.XLOOKUP(E600,customers!A600:A1599,customers!I600:I1599,0)))</f>
        <v>Yes</v>
      </c>
    </row>
    <row r="601" spans="1:18" x14ac:dyDescent="0.25">
      <c r="A601" s="9" t="s">
        <v>3872</v>
      </c>
      <c r="B601" s="25">
        <v>44321</v>
      </c>
      <c r="C601" s="9" t="str">
        <f t="shared" si="27"/>
        <v>Wednesday</v>
      </c>
      <c r="D601" s="9" t="str">
        <f t="shared" si="28"/>
        <v>May</v>
      </c>
      <c r="E601" s="9" t="s">
        <v>3873</v>
      </c>
      <c r="F601" s="9" t="s">
        <v>6154</v>
      </c>
      <c r="G601" s="9">
        <v>4</v>
      </c>
      <c r="H601" s="9" t="str">
        <f>_xlfn.XLOOKUP(E601,customers!$A$2:$A$1001,customers!$B$2:$B$1001,,0)</f>
        <v>Alisha Hulburt</v>
      </c>
      <c r="I601" s="9" t="str">
        <f>IF(_xlfn.XLOOKUP(E601,customers!$A$2:$A$1001,customers!$C$2:$C$1001,,0)=0,"Not Available",(_xlfn.XLOOKUP(E601,customers!$A$2:$A$1001,customers!$C$2:$C$1001,,0)))</f>
        <v>ahulburtgn@fda.gov</v>
      </c>
      <c r="J601" s="9" t="str">
        <f>_xlfn.XLOOKUP(E601,customers!$A$1:$A$1001,customers!$G$1:$G$1001,,0)</f>
        <v>United States</v>
      </c>
      <c r="K601" s="9" t="str">
        <f>_xlfn.XLOOKUP($E601,customers!$A$2:$A$1001,customers!$F$2:$F$1001,,0)</f>
        <v>Shreveport</v>
      </c>
      <c r="L601" s="9" t="s">
        <v>6199</v>
      </c>
      <c r="M601" s="9" t="s">
        <v>6202</v>
      </c>
      <c r="N601" s="10">
        <f>INDEX(products!$A$1:$G$49,MATCH('orders '!$F601,products!$A$1:$A$49,0),MATCH('orders '!N$1,products!$A$1:$G$1,0))</f>
        <v>0.2</v>
      </c>
      <c r="O601" s="26">
        <f>INDEX(products!$A$1:$G$49,MATCH('orders '!$F601,products!$A$1:$A$49,0),MATCH('orders '!O$1,products!$A$1:$G$1,0))</f>
        <v>2.9849999999999999</v>
      </c>
      <c r="P601" s="26">
        <f t="shared" si="29"/>
        <v>11.94</v>
      </c>
      <c r="Q601" s="11">
        <f>_xlfn.XLOOKUP($F601,products!$A$2:$A$49,products!$G$2:$G$49,,0)</f>
        <v>0.26865</v>
      </c>
      <c r="R601" s="6" t="str">
        <f>IF(_xlfn.XLOOKUP(E601,customers!A601:A1600,customers!I601:I1600,0)=0,"Not Available",(_xlfn.XLOOKUP(E601,customers!A601:A1600,customers!I601:I1600,0)))</f>
        <v>Yes</v>
      </c>
    </row>
    <row r="602" spans="1:18" x14ac:dyDescent="0.25">
      <c r="A602" s="6" t="s">
        <v>3877</v>
      </c>
      <c r="B602" s="23">
        <v>44492</v>
      </c>
      <c r="C602" s="6" t="str">
        <f t="shared" si="27"/>
        <v>Saturday</v>
      </c>
      <c r="D602" s="6" t="str">
        <f t="shared" si="28"/>
        <v>October</v>
      </c>
      <c r="E602" s="6" t="s">
        <v>3878</v>
      </c>
      <c r="F602" s="6" t="s">
        <v>6169</v>
      </c>
      <c r="G602" s="6">
        <v>1</v>
      </c>
      <c r="H602" s="6" t="str">
        <f>_xlfn.XLOOKUP(E602,customers!$A$2:$A$1001,customers!$B$2:$B$1001,,0)</f>
        <v>Peyter Lauritzen</v>
      </c>
      <c r="I602" s="6" t="str">
        <f>IF(_xlfn.XLOOKUP(E602,customers!$A$2:$A$1001,customers!$C$2:$C$1001,,0)=0,"Not Available",(_xlfn.XLOOKUP(E602,customers!$A$2:$A$1001,customers!$C$2:$C$1001,,0)))</f>
        <v>plauritzengo@photobucket.com</v>
      </c>
      <c r="J602" s="6" t="str">
        <f>_xlfn.XLOOKUP(E602,customers!$A$1:$A$1001,customers!$G$1:$G$1001,,0)</f>
        <v>United States</v>
      </c>
      <c r="K602" s="6" t="str">
        <f>_xlfn.XLOOKUP($E602,customers!$A$2:$A$1001,customers!$F$2:$F$1001,,0)</f>
        <v>Philadelphia</v>
      </c>
      <c r="L602" s="6" t="s">
        <v>6201</v>
      </c>
      <c r="M602" s="6" t="s">
        <v>6202</v>
      </c>
      <c r="N602" s="7">
        <f>INDEX(products!$A$1:$G$49,MATCH('orders '!$F602,products!$A$1:$A$49,0),MATCH('orders '!N$1,products!$A$1:$G$1,0))</f>
        <v>0.5</v>
      </c>
      <c r="O602" s="24">
        <f>INDEX(products!$A$1:$G$49,MATCH('orders '!$F602,products!$A$1:$A$49,0),MATCH('orders '!O$1,products!$A$1:$G$1,0))</f>
        <v>7.77</v>
      </c>
      <c r="P602" s="24">
        <f t="shared" si="29"/>
        <v>7.77</v>
      </c>
      <c r="Q602" s="8">
        <f>_xlfn.XLOOKUP($F602,products!$A$2:$A$49,products!$G$2:$G$49,,0)</f>
        <v>1.0101</v>
      </c>
      <c r="R602" s="6" t="str">
        <f>IF(_xlfn.XLOOKUP(E602,customers!A602:A1601,customers!I602:I1601,0)=0,"Not Available",(_xlfn.XLOOKUP(E602,customers!A602:A1601,customers!I602:I1601,0)))</f>
        <v>No</v>
      </c>
    </row>
    <row r="603" spans="1:18" x14ac:dyDescent="0.25">
      <c r="A603" s="9" t="s">
        <v>3883</v>
      </c>
      <c r="B603" s="25">
        <v>43815</v>
      </c>
      <c r="C603" s="9" t="str">
        <f t="shared" si="27"/>
        <v>Monday</v>
      </c>
      <c r="D603" s="9" t="str">
        <f t="shared" si="28"/>
        <v>December</v>
      </c>
      <c r="E603" s="9" t="s">
        <v>3884</v>
      </c>
      <c r="F603" s="9" t="s">
        <v>6142</v>
      </c>
      <c r="G603" s="9">
        <v>4</v>
      </c>
      <c r="H603" s="9" t="str">
        <f>_xlfn.XLOOKUP(E603,customers!$A$2:$A$1001,customers!$B$2:$B$1001,,0)</f>
        <v>Aurelia Burgwin</v>
      </c>
      <c r="I603" s="9" t="str">
        <f>IF(_xlfn.XLOOKUP(E603,customers!$A$2:$A$1001,customers!$C$2:$C$1001,,0)=0,"Not Available",(_xlfn.XLOOKUP(E603,customers!$A$2:$A$1001,customers!$C$2:$C$1001,,0)))</f>
        <v>aburgwingp@redcross.org</v>
      </c>
      <c r="J603" s="9" t="str">
        <f>_xlfn.XLOOKUP(E603,customers!$A$1:$A$1001,customers!$G$1:$G$1001,,0)</f>
        <v>United States</v>
      </c>
      <c r="K603" s="9" t="str">
        <f>_xlfn.XLOOKUP($E603,customers!$A$2:$A$1001,customers!$F$2:$F$1001,,0)</f>
        <v>Migrate</v>
      </c>
      <c r="L603" s="9" t="s">
        <v>6196</v>
      </c>
      <c r="M603" s="9" t="s">
        <v>6200</v>
      </c>
      <c r="N603" s="10">
        <f>INDEX(products!$A$1:$G$49,MATCH('orders '!$F603,products!$A$1:$A$49,0),MATCH('orders '!N$1,products!$A$1:$G$1,0))</f>
        <v>2.5</v>
      </c>
      <c r="O603" s="26">
        <f>INDEX(products!$A$1:$G$49,MATCH('orders '!$F603,products!$A$1:$A$49,0),MATCH('orders '!O$1,products!$A$1:$G$1,0))</f>
        <v>27.484999999999996</v>
      </c>
      <c r="P603" s="26">
        <f t="shared" si="29"/>
        <v>109.93999999999998</v>
      </c>
      <c r="Q603" s="11">
        <f>_xlfn.XLOOKUP($F603,products!$A$2:$A$49,products!$G$2:$G$49,,0)</f>
        <v>1.6490999999999998</v>
      </c>
      <c r="R603" s="6" t="str">
        <f>IF(_xlfn.XLOOKUP(E603,customers!A603:A1602,customers!I603:I1602,0)=0,"Not Available",(_xlfn.XLOOKUP(E603,customers!A603:A1602,customers!I603:I1602,0)))</f>
        <v>Yes</v>
      </c>
    </row>
    <row r="604" spans="1:18" x14ac:dyDescent="0.25">
      <c r="A604" s="6" t="s">
        <v>3889</v>
      </c>
      <c r="B604" s="23">
        <v>43603</v>
      </c>
      <c r="C604" s="6" t="str">
        <f t="shared" si="27"/>
        <v>Saturday</v>
      </c>
      <c r="D604" s="6" t="str">
        <f t="shared" si="28"/>
        <v>May</v>
      </c>
      <c r="E604" s="6" t="s">
        <v>3890</v>
      </c>
      <c r="F604" s="6" t="s">
        <v>6184</v>
      </c>
      <c r="G604" s="6">
        <v>5</v>
      </c>
      <c r="H604" s="6" t="str">
        <f>_xlfn.XLOOKUP(E604,customers!$A$2:$A$1001,customers!$B$2:$B$1001,,0)</f>
        <v>Emalee Rolin</v>
      </c>
      <c r="I604" s="6" t="str">
        <f>IF(_xlfn.XLOOKUP(E604,customers!$A$2:$A$1001,customers!$C$2:$C$1001,,0)=0,"Not Available",(_xlfn.XLOOKUP(E604,customers!$A$2:$A$1001,customers!$C$2:$C$1001,,0)))</f>
        <v>erolingq@google.fr</v>
      </c>
      <c r="J604" s="6" t="str">
        <f>_xlfn.XLOOKUP(E604,customers!$A$1:$A$1001,customers!$G$1:$G$1001,,0)</f>
        <v>United States</v>
      </c>
      <c r="K604" s="6" t="str">
        <f>_xlfn.XLOOKUP($E604,customers!$A$2:$A$1001,customers!$F$2:$F$1001,,0)</f>
        <v>Toledo</v>
      </c>
      <c r="L604" s="6" t="s">
        <v>6198</v>
      </c>
      <c r="M604" s="6" t="s">
        <v>6200</v>
      </c>
      <c r="N604" s="7">
        <f>INDEX(products!$A$1:$G$49,MATCH('orders '!$F604,products!$A$1:$A$49,0),MATCH('orders '!N$1,products!$A$1:$G$1,0))</f>
        <v>0.2</v>
      </c>
      <c r="O604" s="24">
        <f>INDEX(products!$A$1:$G$49,MATCH('orders '!$F604,products!$A$1:$A$49,0),MATCH('orders '!O$1,products!$A$1:$G$1,0))</f>
        <v>4.4550000000000001</v>
      </c>
      <c r="P604" s="24">
        <f t="shared" si="29"/>
        <v>22.274999999999999</v>
      </c>
      <c r="Q604" s="8">
        <f>_xlfn.XLOOKUP($F604,products!$A$2:$A$49,products!$G$2:$G$49,,0)</f>
        <v>0.49004999999999999</v>
      </c>
      <c r="R604" s="6" t="str">
        <f>IF(_xlfn.XLOOKUP(E604,customers!A604:A1603,customers!I604:I1603,0)=0,"Not Available",(_xlfn.XLOOKUP(E604,customers!A604:A1603,customers!I604:I1603,0)))</f>
        <v>Yes</v>
      </c>
    </row>
    <row r="605" spans="1:18" x14ac:dyDescent="0.25">
      <c r="A605" s="9" t="s">
        <v>3895</v>
      </c>
      <c r="B605" s="25">
        <v>43660</v>
      </c>
      <c r="C605" s="9" t="str">
        <f t="shared" si="27"/>
        <v>Sunday</v>
      </c>
      <c r="D605" s="9" t="str">
        <f t="shared" si="28"/>
        <v>July</v>
      </c>
      <c r="E605" s="9" t="s">
        <v>3896</v>
      </c>
      <c r="F605" s="9" t="s">
        <v>6174</v>
      </c>
      <c r="G605" s="9">
        <v>3</v>
      </c>
      <c r="H605" s="9" t="str">
        <f>_xlfn.XLOOKUP(E605,customers!$A$2:$A$1001,customers!$B$2:$B$1001,,0)</f>
        <v>Donavon Fowle</v>
      </c>
      <c r="I605" s="9" t="str">
        <f>IF(_xlfn.XLOOKUP(E605,customers!$A$2:$A$1001,customers!$C$2:$C$1001,,0)=0,"Not Available",(_xlfn.XLOOKUP(E605,customers!$A$2:$A$1001,customers!$C$2:$C$1001,,0)))</f>
        <v>dfowlegr@epa.gov</v>
      </c>
      <c r="J605" s="9" t="str">
        <f>_xlfn.XLOOKUP(E605,customers!$A$1:$A$1001,customers!$G$1:$G$1001,,0)</f>
        <v>United States</v>
      </c>
      <c r="K605" s="9" t="str">
        <f>_xlfn.XLOOKUP($E605,customers!$A$2:$A$1001,customers!$F$2:$F$1001,,0)</f>
        <v>Colorado Springs</v>
      </c>
      <c r="L605" s="9" t="s">
        <v>6196</v>
      </c>
      <c r="M605" s="9" t="s">
        <v>6197</v>
      </c>
      <c r="N605" s="10">
        <f>INDEX(products!$A$1:$G$49,MATCH('orders '!$F605,products!$A$1:$A$49,0),MATCH('orders '!N$1,products!$A$1:$G$1,0))</f>
        <v>0.2</v>
      </c>
      <c r="O605" s="26">
        <f>INDEX(products!$A$1:$G$49,MATCH('orders '!$F605,products!$A$1:$A$49,0),MATCH('orders '!O$1,products!$A$1:$G$1,0))</f>
        <v>2.9849999999999999</v>
      </c>
      <c r="P605" s="26">
        <f t="shared" si="29"/>
        <v>8.9550000000000001</v>
      </c>
      <c r="Q605" s="11">
        <f>_xlfn.XLOOKUP($F605,products!$A$2:$A$49,products!$G$2:$G$49,,0)</f>
        <v>0.17909999999999998</v>
      </c>
      <c r="R605" s="6" t="str">
        <f>IF(_xlfn.XLOOKUP(E605,customers!A605:A1604,customers!I605:I1604,0)=0,"Not Available",(_xlfn.XLOOKUP(E605,customers!A605:A1604,customers!I605:I1604,0)))</f>
        <v>No</v>
      </c>
    </row>
    <row r="606" spans="1:18" x14ac:dyDescent="0.25">
      <c r="A606" s="6" t="s">
        <v>3900</v>
      </c>
      <c r="B606" s="23">
        <v>44148</v>
      </c>
      <c r="C606" s="6" t="str">
        <f t="shared" si="27"/>
        <v>Friday</v>
      </c>
      <c r="D606" s="6" t="str">
        <f t="shared" si="28"/>
        <v>November</v>
      </c>
      <c r="E606" s="6" t="s">
        <v>3901</v>
      </c>
      <c r="F606" s="6" t="s">
        <v>6165</v>
      </c>
      <c r="G606" s="6">
        <v>4</v>
      </c>
      <c r="H606" s="6" t="str">
        <f>_xlfn.XLOOKUP(E606,customers!$A$2:$A$1001,customers!$B$2:$B$1001,,0)</f>
        <v>Jorge Bettison</v>
      </c>
      <c r="I606" s="6" t="str">
        <f>IF(_xlfn.XLOOKUP(E606,customers!$A$2:$A$1001,customers!$C$2:$C$1001,,0)=0,"Not Available",(_xlfn.XLOOKUP(E606,customers!$A$2:$A$1001,customers!$C$2:$C$1001,,0)))</f>
        <v>Not Available</v>
      </c>
      <c r="J606" s="6" t="str">
        <f>_xlfn.XLOOKUP(E606,customers!$A$1:$A$1001,customers!$G$1:$G$1001,,0)</f>
        <v>Ireland</v>
      </c>
      <c r="K606" s="6" t="str">
        <f>_xlfn.XLOOKUP($E606,customers!$A$2:$A$1001,customers!$F$2:$F$1001,,0)</f>
        <v>Longwood</v>
      </c>
      <c r="L606" s="6" t="s">
        <v>6201</v>
      </c>
      <c r="M606" s="6" t="s">
        <v>6202</v>
      </c>
      <c r="N606" s="7">
        <f>INDEX(products!$A$1:$G$49,MATCH('orders '!$F606,products!$A$1:$A$49,0),MATCH('orders '!N$1,products!$A$1:$G$1,0))</f>
        <v>2.5</v>
      </c>
      <c r="O606" s="24">
        <f>INDEX(products!$A$1:$G$49,MATCH('orders '!$F606,products!$A$1:$A$49,0),MATCH('orders '!O$1,products!$A$1:$G$1,0))</f>
        <v>29.784999999999997</v>
      </c>
      <c r="P606" s="24">
        <f t="shared" si="29"/>
        <v>119.13999999999999</v>
      </c>
      <c r="Q606" s="8">
        <f>_xlfn.XLOOKUP($F606,products!$A$2:$A$49,products!$G$2:$G$49,,0)</f>
        <v>3.8720499999999998</v>
      </c>
      <c r="R606" s="6" t="str">
        <f>IF(_xlfn.XLOOKUP(E606,customers!A606:A1605,customers!I606:I1605,0)=0,"Not Available",(_xlfn.XLOOKUP(E606,customers!A606:A1605,customers!I606:I1605,0)))</f>
        <v>No</v>
      </c>
    </row>
    <row r="607" spans="1:18" x14ac:dyDescent="0.25">
      <c r="A607" s="9" t="s">
        <v>3905</v>
      </c>
      <c r="B607" s="25">
        <v>44028</v>
      </c>
      <c r="C607" s="9" t="str">
        <f t="shared" si="27"/>
        <v>Thursday</v>
      </c>
      <c r="D607" s="9" t="str">
        <f t="shared" si="28"/>
        <v>July</v>
      </c>
      <c r="E607" s="9" t="s">
        <v>3906</v>
      </c>
      <c r="F607" s="9" t="s">
        <v>6182</v>
      </c>
      <c r="G607" s="9">
        <v>5</v>
      </c>
      <c r="H607" s="9" t="str">
        <f>_xlfn.XLOOKUP(E607,customers!$A$2:$A$1001,customers!$B$2:$B$1001,,0)</f>
        <v>Wang Powlesland</v>
      </c>
      <c r="I607" s="9" t="str">
        <f>IF(_xlfn.XLOOKUP(E607,customers!$A$2:$A$1001,customers!$C$2:$C$1001,,0)=0,"Not Available",(_xlfn.XLOOKUP(E607,customers!$A$2:$A$1001,customers!$C$2:$C$1001,,0)))</f>
        <v>wpowleslandgt@soundcloud.com</v>
      </c>
      <c r="J607" s="9" t="str">
        <f>_xlfn.XLOOKUP(E607,customers!$A$1:$A$1001,customers!$G$1:$G$1001,,0)</f>
        <v>United States</v>
      </c>
      <c r="K607" s="9" t="str">
        <f>_xlfn.XLOOKUP($E607,customers!$A$2:$A$1001,customers!$F$2:$F$1001,,0)</f>
        <v>Pittsburgh</v>
      </c>
      <c r="L607" s="9" t="s">
        <v>6199</v>
      </c>
      <c r="M607" s="9" t="s">
        <v>6200</v>
      </c>
      <c r="N607" s="10">
        <f>INDEX(products!$A$1:$G$49,MATCH('orders '!$F607,products!$A$1:$A$49,0),MATCH('orders '!N$1,products!$A$1:$G$1,0))</f>
        <v>2.5</v>
      </c>
      <c r="O607" s="26">
        <f>INDEX(products!$A$1:$G$49,MATCH('orders '!$F607,products!$A$1:$A$49,0),MATCH('orders '!O$1,products!$A$1:$G$1,0))</f>
        <v>29.784999999999997</v>
      </c>
      <c r="P607" s="26">
        <f t="shared" si="29"/>
        <v>148.92499999999998</v>
      </c>
      <c r="Q607" s="11">
        <f>_xlfn.XLOOKUP($F607,products!$A$2:$A$49,products!$G$2:$G$49,,0)</f>
        <v>2.6806499999999995</v>
      </c>
      <c r="R607" s="6" t="str">
        <f>IF(_xlfn.XLOOKUP(E607,customers!A607:A1606,customers!I607:I1606,0)=0,"Not Available",(_xlfn.XLOOKUP(E607,customers!A607:A1606,customers!I607:I1606,0)))</f>
        <v>Yes</v>
      </c>
    </row>
    <row r="608" spans="1:18" x14ac:dyDescent="0.25">
      <c r="A608" s="6" t="s">
        <v>3911</v>
      </c>
      <c r="B608" s="23">
        <v>44138</v>
      </c>
      <c r="C608" s="6" t="str">
        <f t="shared" si="27"/>
        <v>Tuesday</v>
      </c>
      <c r="D608" s="6" t="str">
        <f t="shared" si="28"/>
        <v>November</v>
      </c>
      <c r="E608" s="6" t="s">
        <v>3840</v>
      </c>
      <c r="F608" s="6" t="s">
        <v>6164</v>
      </c>
      <c r="G608" s="6">
        <v>3</v>
      </c>
      <c r="H608" s="6" t="str">
        <f>_xlfn.XLOOKUP(E608,customers!$A$2:$A$1001,customers!$B$2:$B$1001,,0)</f>
        <v>Cody Verissimo</v>
      </c>
      <c r="I608" s="6" t="str">
        <f>IF(_xlfn.XLOOKUP(E608,customers!$A$2:$A$1001,customers!$C$2:$C$1001,,0)=0,"Not Available",(_xlfn.XLOOKUP(E608,customers!$A$2:$A$1001,customers!$C$2:$C$1001,,0)))</f>
        <v>cverissimogh@theglobeandmail.com</v>
      </c>
      <c r="J608" s="6" t="str">
        <f>_xlfn.XLOOKUP(E608,customers!$A$1:$A$1001,customers!$G$1:$G$1001,,0)</f>
        <v>United Kingdom</v>
      </c>
      <c r="K608" s="6" t="str">
        <f>_xlfn.XLOOKUP($E608,customers!$A$2:$A$1001,customers!$F$2:$F$1001,,0)</f>
        <v>Upton</v>
      </c>
      <c r="L608" s="6" t="s">
        <v>6201</v>
      </c>
      <c r="M608" s="6" t="s">
        <v>6200</v>
      </c>
      <c r="N608" s="7">
        <f>INDEX(products!$A$1:$G$49,MATCH('orders '!$F608,products!$A$1:$A$49,0),MATCH('orders '!N$1,products!$A$1:$G$1,0))</f>
        <v>2.5</v>
      </c>
      <c r="O608" s="24">
        <f>INDEX(products!$A$1:$G$49,MATCH('orders '!$F608,products!$A$1:$A$49,0),MATCH('orders '!O$1,products!$A$1:$G$1,0))</f>
        <v>36.454999999999998</v>
      </c>
      <c r="P608" s="24">
        <f t="shared" si="29"/>
        <v>109.36499999999999</v>
      </c>
      <c r="Q608" s="8">
        <f>_xlfn.XLOOKUP($F608,products!$A$2:$A$49,products!$G$2:$G$49,,0)</f>
        <v>4.7391499999999995</v>
      </c>
      <c r="R608" s="6" t="str">
        <f>IF(_xlfn.XLOOKUP(E608,customers!A608:A1607,customers!I608:I1607,0)=0,"Not Available",(_xlfn.XLOOKUP(E608,customers!A608:A1607,customers!I608:I1607,0)))</f>
        <v>Not Available</v>
      </c>
    </row>
    <row r="609" spans="1:18" x14ac:dyDescent="0.25">
      <c r="A609" s="9" t="s">
        <v>3917</v>
      </c>
      <c r="B609" s="25">
        <v>44640</v>
      </c>
      <c r="C609" s="9" t="str">
        <f t="shared" si="27"/>
        <v>Sunday</v>
      </c>
      <c r="D609" s="9" t="str">
        <f t="shared" si="28"/>
        <v>March</v>
      </c>
      <c r="E609" s="9" t="s">
        <v>3918</v>
      </c>
      <c r="F609" s="9" t="s">
        <v>6153</v>
      </c>
      <c r="G609" s="9">
        <v>1</v>
      </c>
      <c r="H609" s="9" t="str">
        <f>_xlfn.XLOOKUP(E609,customers!$A$2:$A$1001,customers!$B$2:$B$1001,,0)</f>
        <v>Laurence Ellingham</v>
      </c>
      <c r="I609" s="9" t="str">
        <f>IF(_xlfn.XLOOKUP(E609,customers!$A$2:$A$1001,customers!$C$2:$C$1001,,0)=0,"Not Available",(_xlfn.XLOOKUP(E609,customers!$A$2:$A$1001,customers!$C$2:$C$1001,,0)))</f>
        <v>lellinghamgv@sciencedaily.com</v>
      </c>
      <c r="J609" s="9" t="str">
        <f>_xlfn.XLOOKUP(E609,customers!$A$1:$A$1001,customers!$G$1:$G$1001,,0)</f>
        <v>United States</v>
      </c>
      <c r="K609" s="9" t="str">
        <f>_xlfn.XLOOKUP($E609,customers!$A$2:$A$1001,customers!$F$2:$F$1001,,0)</f>
        <v>Shreveport</v>
      </c>
      <c r="L609" s="9" t="s">
        <v>6198</v>
      </c>
      <c r="M609" s="9" t="s">
        <v>6202</v>
      </c>
      <c r="N609" s="10">
        <f>INDEX(products!$A$1:$G$49,MATCH('orders '!$F609,products!$A$1:$A$49,0),MATCH('orders '!N$1,products!$A$1:$G$1,0))</f>
        <v>0.2</v>
      </c>
      <c r="O609" s="26">
        <f>INDEX(products!$A$1:$G$49,MATCH('orders '!$F609,products!$A$1:$A$49,0),MATCH('orders '!O$1,products!$A$1:$G$1,0))</f>
        <v>3.645</v>
      </c>
      <c r="P609" s="26">
        <f t="shared" si="29"/>
        <v>3.645</v>
      </c>
      <c r="Q609" s="11">
        <f>_xlfn.XLOOKUP($F609,products!$A$2:$A$49,products!$G$2:$G$49,,0)</f>
        <v>0.40095000000000003</v>
      </c>
      <c r="R609" s="6" t="str">
        <f>IF(_xlfn.XLOOKUP(E609,customers!A609:A1608,customers!I609:I1608,0)=0,"Not Available",(_xlfn.XLOOKUP(E609,customers!A609:A1608,customers!I609:I1608,0)))</f>
        <v>Yes</v>
      </c>
    </row>
    <row r="610" spans="1:18" x14ac:dyDescent="0.25">
      <c r="A610" s="6" t="s">
        <v>3923</v>
      </c>
      <c r="B610" s="23">
        <v>44608</v>
      </c>
      <c r="C610" s="6" t="str">
        <f t="shared" si="27"/>
        <v>Wednesday</v>
      </c>
      <c r="D610" s="6" t="str">
        <f t="shared" si="28"/>
        <v>February</v>
      </c>
      <c r="E610" s="6" t="s">
        <v>3924</v>
      </c>
      <c r="F610" s="6" t="s">
        <v>6185</v>
      </c>
      <c r="G610" s="6">
        <v>2</v>
      </c>
      <c r="H610" s="6" t="str">
        <f>_xlfn.XLOOKUP(E610,customers!$A$2:$A$1001,customers!$B$2:$B$1001,,0)</f>
        <v>Billy Neiland</v>
      </c>
      <c r="I610" s="6" t="str">
        <f>IF(_xlfn.XLOOKUP(E610,customers!$A$2:$A$1001,customers!$C$2:$C$1001,,0)=0,"Not Available",(_xlfn.XLOOKUP(E610,customers!$A$2:$A$1001,customers!$C$2:$C$1001,,0)))</f>
        <v>Not Available</v>
      </c>
      <c r="J610" s="6" t="str">
        <f>_xlfn.XLOOKUP(E610,customers!$A$1:$A$1001,customers!$G$1:$G$1001,,0)</f>
        <v>United States</v>
      </c>
      <c r="K610" s="6" t="str">
        <f>_xlfn.XLOOKUP($E610,customers!$A$2:$A$1001,customers!$F$2:$F$1001,,0)</f>
        <v>Cleveland</v>
      </c>
      <c r="L610" s="6" t="s">
        <v>6198</v>
      </c>
      <c r="M610" s="6" t="s">
        <v>6202</v>
      </c>
      <c r="N610" s="7">
        <f>INDEX(products!$A$1:$G$49,MATCH('orders '!$F610,products!$A$1:$A$49,0),MATCH('orders '!N$1,products!$A$1:$G$1,0))</f>
        <v>2.5</v>
      </c>
      <c r="O610" s="24">
        <f>INDEX(products!$A$1:$G$49,MATCH('orders '!$F610,products!$A$1:$A$49,0),MATCH('orders '!O$1,products!$A$1:$G$1,0))</f>
        <v>27.945</v>
      </c>
      <c r="P610" s="24">
        <f t="shared" si="29"/>
        <v>55.89</v>
      </c>
      <c r="Q610" s="8">
        <f>_xlfn.XLOOKUP($F610,products!$A$2:$A$49,products!$G$2:$G$49,,0)</f>
        <v>3.07395</v>
      </c>
      <c r="R610" s="6" t="str">
        <f>IF(_xlfn.XLOOKUP(E610,customers!A610:A1609,customers!I610:I1609,0)=0,"Not Available",(_xlfn.XLOOKUP(E610,customers!A610:A1609,customers!I610:I1609,0)))</f>
        <v>No</v>
      </c>
    </row>
    <row r="611" spans="1:18" x14ac:dyDescent="0.25">
      <c r="A611" s="9" t="s">
        <v>3927</v>
      </c>
      <c r="B611" s="25">
        <v>44147</v>
      </c>
      <c r="C611" s="9" t="str">
        <f t="shared" si="27"/>
        <v>Thursday</v>
      </c>
      <c r="D611" s="9" t="str">
        <f t="shared" si="28"/>
        <v>November</v>
      </c>
      <c r="E611" s="9" t="s">
        <v>3928</v>
      </c>
      <c r="F611" s="9" t="s">
        <v>6159</v>
      </c>
      <c r="G611" s="9">
        <v>6</v>
      </c>
      <c r="H611" s="9" t="str">
        <f>_xlfn.XLOOKUP(E611,customers!$A$2:$A$1001,customers!$B$2:$B$1001,,0)</f>
        <v>Ancell Fendt</v>
      </c>
      <c r="I611" s="9" t="str">
        <f>IF(_xlfn.XLOOKUP(E611,customers!$A$2:$A$1001,customers!$C$2:$C$1001,,0)=0,"Not Available",(_xlfn.XLOOKUP(E611,customers!$A$2:$A$1001,customers!$C$2:$C$1001,,0)))</f>
        <v>afendtgx@forbes.com</v>
      </c>
      <c r="J611" s="9" t="str">
        <f>_xlfn.XLOOKUP(E611,customers!$A$1:$A$1001,customers!$G$1:$G$1001,,0)</f>
        <v>United States</v>
      </c>
      <c r="K611" s="9" t="str">
        <f>_xlfn.XLOOKUP($E611,customers!$A$2:$A$1001,customers!$F$2:$F$1001,,0)</f>
        <v>Milwaukee</v>
      </c>
      <c r="L611" s="9" t="s">
        <v>6201</v>
      </c>
      <c r="M611" s="9" t="s">
        <v>6197</v>
      </c>
      <c r="N611" s="10">
        <f>INDEX(products!$A$1:$G$49,MATCH('orders '!$F611,products!$A$1:$A$49,0),MATCH('orders '!N$1,products!$A$1:$G$1,0))</f>
        <v>0.2</v>
      </c>
      <c r="O611" s="26">
        <f>INDEX(products!$A$1:$G$49,MATCH('orders '!$F611,products!$A$1:$A$49,0),MATCH('orders '!O$1,products!$A$1:$G$1,0))</f>
        <v>4.3650000000000002</v>
      </c>
      <c r="P611" s="26">
        <f t="shared" si="29"/>
        <v>26.19</v>
      </c>
      <c r="Q611" s="11">
        <f>_xlfn.XLOOKUP($F611,products!$A$2:$A$49,products!$G$2:$G$49,,0)</f>
        <v>0.56745000000000001</v>
      </c>
      <c r="R611" s="6" t="str">
        <f>IF(_xlfn.XLOOKUP(E611,customers!A611:A1610,customers!I611:I1610,0)=0,"Not Available",(_xlfn.XLOOKUP(E611,customers!A611:A1610,customers!I611:I1610,0)))</f>
        <v>Yes</v>
      </c>
    </row>
    <row r="612" spans="1:18" x14ac:dyDescent="0.25">
      <c r="A612" s="6" t="s">
        <v>3933</v>
      </c>
      <c r="B612" s="23">
        <v>43743</v>
      </c>
      <c r="C612" s="6" t="str">
        <f t="shared" si="27"/>
        <v>Saturday</v>
      </c>
      <c r="D612" s="6" t="str">
        <f t="shared" si="28"/>
        <v>October</v>
      </c>
      <c r="E612" s="6" t="s">
        <v>3934</v>
      </c>
      <c r="F612" s="6" t="s">
        <v>6138</v>
      </c>
      <c r="G612" s="6">
        <v>4</v>
      </c>
      <c r="H612" s="6" t="str">
        <f>_xlfn.XLOOKUP(E612,customers!$A$2:$A$1001,customers!$B$2:$B$1001,,0)</f>
        <v>Angelia Cleyburn</v>
      </c>
      <c r="I612" s="6" t="str">
        <f>IF(_xlfn.XLOOKUP(E612,customers!$A$2:$A$1001,customers!$C$2:$C$1001,,0)=0,"Not Available",(_xlfn.XLOOKUP(E612,customers!$A$2:$A$1001,customers!$C$2:$C$1001,,0)))</f>
        <v>acleyburngy@lycos.com</v>
      </c>
      <c r="J612" s="6" t="str">
        <f>_xlfn.XLOOKUP(E612,customers!$A$1:$A$1001,customers!$G$1:$G$1001,,0)</f>
        <v>United States</v>
      </c>
      <c r="K612" s="6" t="str">
        <f>_xlfn.XLOOKUP($E612,customers!$A$2:$A$1001,customers!$F$2:$F$1001,,0)</f>
        <v>Fort Lauderdale</v>
      </c>
      <c r="L612" s="6" t="s">
        <v>6196</v>
      </c>
      <c r="M612" s="6" t="s">
        <v>6197</v>
      </c>
      <c r="N612" s="7">
        <f>INDEX(products!$A$1:$G$49,MATCH('orders '!$F612,products!$A$1:$A$49,0),MATCH('orders '!N$1,products!$A$1:$G$1,0))</f>
        <v>1</v>
      </c>
      <c r="O612" s="24">
        <f>INDEX(products!$A$1:$G$49,MATCH('orders '!$F612,products!$A$1:$A$49,0),MATCH('orders '!O$1,products!$A$1:$G$1,0))</f>
        <v>9.9499999999999993</v>
      </c>
      <c r="P612" s="24">
        <f t="shared" si="29"/>
        <v>39.799999999999997</v>
      </c>
      <c r="Q612" s="8">
        <f>_xlfn.XLOOKUP($F612,products!$A$2:$A$49,products!$G$2:$G$49,,0)</f>
        <v>0.59699999999999998</v>
      </c>
      <c r="R612" s="6" t="str">
        <f>IF(_xlfn.XLOOKUP(E612,customers!A612:A1611,customers!I612:I1611,0)=0,"Not Available",(_xlfn.XLOOKUP(E612,customers!A612:A1611,customers!I612:I1611,0)))</f>
        <v>No</v>
      </c>
    </row>
    <row r="613" spans="1:18" x14ac:dyDescent="0.25">
      <c r="A613" s="9" t="s">
        <v>3939</v>
      </c>
      <c r="B613" s="25">
        <v>43739</v>
      </c>
      <c r="C613" s="9" t="str">
        <f t="shared" si="27"/>
        <v>Tuesday</v>
      </c>
      <c r="D613" s="9" t="str">
        <f t="shared" si="28"/>
        <v>October</v>
      </c>
      <c r="E613" s="9" t="s">
        <v>3940</v>
      </c>
      <c r="F613" s="9" t="s">
        <v>6148</v>
      </c>
      <c r="G613" s="9">
        <v>2</v>
      </c>
      <c r="H613" s="9" t="str">
        <f>_xlfn.XLOOKUP(E613,customers!$A$2:$A$1001,customers!$B$2:$B$1001,,0)</f>
        <v>Temple Castiglione</v>
      </c>
      <c r="I613" s="9" t="str">
        <f>IF(_xlfn.XLOOKUP(E613,customers!$A$2:$A$1001,customers!$C$2:$C$1001,,0)=0,"Not Available",(_xlfn.XLOOKUP(E613,customers!$A$2:$A$1001,customers!$C$2:$C$1001,,0)))</f>
        <v>tcastiglionegz@xing.com</v>
      </c>
      <c r="J613" s="9" t="str">
        <f>_xlfn.XLOOKUP(E613,customers!$A$1:$A$1001,customers!$G$1:$G$1001,,0)</f>
        <v>United States</v>
      </c>
      <c r="K613" s="9" t="str">
        <f>_xlfn.XLOOKUP($E613,customers!$A$2:$A$1001,customers!$F$2:$F$1001,,0)</f>
        <v>Shreveport</v>
      </c>
      <c r="L613" s="9" t="s">
        <v>6198</v>
      </c>
      <c r="M613" s="9" t="s">
        <v>6200</v>
      </c>
      <c r="N613" s="10">
        <f>INDEX(products!$A$1:$G$49,MATCH('orders '!$F613,products!$A$1:$A$49,0),MATCH('orders '!N$1,products!$A$1:$G$1,0))</f>
        <v>2.5</v>
      </c>
      <c r="O613" s="26">
        <f>INDEX(products!$A$1:$G$49,MATCH('orders '!$F613,products!$A$1:$A$49,0),MATCH('orders '!O$1,products!$A$1:$G$1,0))</f>
        <v>34.154999999999994</v>
      </c>
      <c r="P613" s="26">
        <f t="shared" si="29"/>
        <v>68.309999999999988</v>
      </c>
      <c r="Q613" s="11">
        <f>_xlfn.XLOOKUP($F613,products!$A$2:$A$49,products!$G$2:$G$49,,0)</f>
        <v>3.7570499999999996</v>
      </c>
      <c r="R613" s="6" t="str">
        <f>IF(_xlfn.XLOOKUP(E613,customers!A613:A1612,customers!I613:I1612,0)=0,"Not Available",(_xlfn.XLOOKUP(E613,customers!A613:A1612,customers!I613:I1612,0)))</f>
        <v>No</v>
      </c>
    </row>
    <row r="614" spans="1:18" x14ac:dyDescent="0.25">
      <c r="A614" s="6" t="s">
        <v>3945</v>
      </c>
      <c r="B614" s="23">
        <v>43896</v>
      </c>
      <c r="C614" s="6" t="str">
        <f t="shared" si="27"/>
        <v>Friday</v>
      </c>
      <c r="D614" s="6" t="str">
        <f t="shared" si="28"/>
        <v>March</v>
      </c>
      <c r="E614" s="6" t="s">
        <v>3946</v>
      </c>
      <c r="F614" s="6" t="s">
        <v>6152</v>
      </c>
      <c r="G614" s="6">
        <v>4</v>
      </c>
      <c r="H614" s="6" t="str">
        <f>_xlfn.XLOOKUP(E614,customers!$A$2:$A$1001,customers!$B$2:$B$1001,,0)</f>
        <v>Betti Lacasa</v>
      </c>
      <c r="I614" s="6" t="str">
        <f>IF(_xlfn.XLOOKUP(E614,customers!$A$2:$A$1001,customers!$C$2:$C$1001,,0)=0,"Not Available",(_xlfn.XLOOKUP(E614,customers!$A$2:$A$1001,customers!$C$2:$C$1001,,0)))</f>
        <v>Not Available</v>
      </c>
      <c r="J614" s="6" t="str">
        <f>_xlfn.XLOOKUP(E614,customers!$A$1:$A$1001,customers!$G$1:$G$1001,,0)</f>
        <v>Ireland</v>
      </c>
      <c r="K614" s="6" t="str">
        <f>_xlfn.XLOOKUP($E614,customers!$A$2:$A$1001,customers!$F$2:$F$1001,,0)</f>
        <v>Beaumont</v>
      </c>
      <c r="L614" s="6" t="s">
        <v>6199</v>
      </c>
      <c r="M614" s="6" t="s">
        <v>6197</v>
      </c>
      <c r="N614" s="7">
        <f>INDEX(products!$A$1:$G$49,MATCH('orders '!$F614,products!$A$1:$A$49,0),MATCH('orders '!N$1,products!$A$1:$G$1,0))</f>
        <v>0.2</v>
      </c>
      <c r="O614" s="24">
        <f>INDEX(products!$A$1:$G$49,MATCH('orders '!$F614,products!$A$1:$A$49,0),MATCH('orders '!O$1,products!$A$1:$G$1,0))</f>
        <v>3.375</v>
      </c>
      <c r="P614" s="24">
        <f t="shared" si="29"/>
        <v>13.5</v>
      </c>
      <c r="Q614" s="8">
        <f>_xlfn.XLOOKUP($F614,products!$A$2:$A$49,products!$G$2:$G$49,,0)</f>
        <v>0.30374999999999996</v>
      </c>
      <c r="R614" s="6" t="str">
        <f>IF(_xlfn.XLOOKUP(E614,customers!A614:A1613,customers!I614:I1613,0)=0,"Not Available",(_xlfn.XLOOKUP(E614,customers!A614:A1613,customers!I614:I1613,0)))</f>
        <v>No</v>
      </c>
    </row>
    <row r="615" spans="1:18" x14ac:dyDescent="0.25">
      <c r="A615" s="9" t="s">
        <v>3950</v>
      </c>
      <c r="B615" s="25">
        <v>43761</v>
      </c>
      <c r="C615" s="9" t="str">
        <f t="shared" si="27"/>
        <v>Wednesday</v>
      </c>
      <c r="D615" s="9" t="str">
        <f t="shared" si="28"/>
        <v>October</v>
      </c>
      <c r="E615" s="9" t="s">
        <v>3951</v>
      </c>
      <c r="F615" s="9" t="s">
        <v>6146</v>
      </c>
      <c r="G615" s="9">
        <v>1</v>
      </c>
      <c r="H615" s="9" t="str">
        <f>_xlfn.XLOOKUP(E615,customers!$A$2:$A$1001,customers!$B$2:$B$1001,,0)</f>
        <v>Gunilla Lynch</v>
      </c>
      <c r="I615" s="9" t="str">
        <f>IF(_xlfn.XLOOKUP(E615,customers!$A$2:$A$1001,customers!$C$2:$C$1001,,0)=0,"Not Available",(_xlfn.XLOOKUP(E615,customers!$A$2:$A$1001,customers!$C$2:$C$1001,,0)))</f>
        <v>Not Available</v>
      </c>
      <c r="J615" s="9" t="str">
        <f>_xlfn.XLOOKUP(E615,customers!$A$1:$A$1001,customers!$G$1:$G$1001,,0)</f>
        <v>United States</v>
      </c>
      <c r="K615" s="9" t="str">
        <f>_xlfn.XLOOKUP($E615,customers!$A$2:$A$1001,customers!$F$2:$F$1001,,0)</f>
        <v>Sacramento</v>
      </c>
      <c r="L615" s="9" t="s">
        <v>6196</v>
      </c>
      <c r="M615" s="9" t="s">
        <v>6197</v>
      </c>
      <c r="N615" s="10">
        <f>INDEX(products!$A$1:$G$49,MATCH('orders '!$F615,products!$A$1:$A$49,0),MATCH('orders '!N$1,products!$A$1:$G$1,0))</f>
        <v>0.5</v>
      </c>
      <c r="O615" s="26">
        <f>INDEX(products!$A$1:$G$49,MATCH('orders '!$F615,products!$A$1:$A$49,0),MATCH('orders '!O$1,products!$A$1:$G$1,0))</f>
        <v>5.97</v>
      </c>
      <c r="P615" s="26">
        <f t="shared" si="29"/>
        <v>5.97</v>
      </c>
      <c r="Q615" s="11">
        <f>_xlfn.XLOOKUP($F615,products!$A$2:$A$49,products!$G$2:$G$49,,0)</f>
        <v>0.35819999999999996</v>
      </c>
      <c r="R615" s="6" t="str">
        <f>IF(_xlfn.XLOOKUP(E615,customers!A615:A1614,customers!I615:I1614,0)=0,"Not Available",(_xlfn.XLOOKUP(E615,customers!A615:A1614,customers!I615:I1614,0)))</f>
        <v>No</v>
      </c>
    </row>
    <row r="616" spans="1:18" x14ac:dyDescent="0.25">
      <c r="A616" s="6" t="s">
        <v>3955</v>
      </c>
      <c r="B616" s="23">
        <v>43944</v>
      </c>
      <c r="C616" s="6" t="str">
        <f t="shared" si="27"/>
        <v>Thursday</v>
      </c>
      <c r="D616" s="6" t="str">
        <f t="shared" si="28"/>
        <v>April</v>
      </c>
      <c r="E616" s="6" t="s">
        <v>3840</v>
      </c>
      <c r="F616" s="6" t="s">
        <v>6146</v>
      </c>
      <c r="G616" s="6">
        <v>5</v>
      </c>
      <c r="H616" s="6" t="str">
        <f>_xlfn.XLOOKUP(E616,customers!$A$2:$A$1001,customers!$B$2:$B$1001,,0)</f>
        <v>Cody Verissimo</v>
      </c>
      <c r="I616" s="6" t="str">
        <f>IF(_xlfn.XLOOKUP(E616,customers!$A$2:$A$1001,customers!$C$2:$C$1001,,0)=0,"Not Available",(_xlfn.XLOOKUP(E616,customers!$A$2:$A$1001,customers!$C$2:$C$1001,,0)))</f>
        <v>cverissimogh@theglobeandmail.com</v>
      </c>
      <c r="J616" s="6" t="str">
        <f>_xlfn.XLOOKUP(E616,customers!$A$1:$A$1001,customers!$G$1:$G$1001,,0)</f>
        <v>United Kingdom</v>
      </c>
      <c r="K616" s="6" t="str">
        <f>_xlfn.XLOOKUP($E616,customers!$A$2:$A$1001,customers!$F$2:$F$1001,,0)</f>
        <v>Upton</v>
      </c>
      <c r="L616" s="6" t="s">
        <v>6196</v>
      </c>
      <c r="M616" s="6" t="s">
        <v>6197</v>
      </c>
      <c r="N616" s="7">
        <f>INDEX(products!$A$1:$G$49,MATCH('orders '!$F616,products!$A$1:$A$49,0),MATCH('orders '!N$1,products!$A$1:$G$1,0))</f>
        <v>0.5</v>
      </c>
      <c r="O616" s="24">
        <f>INDEX(products!$A$1:$G$49,MATCH('orders '!$F616,products!$A$1:$A$49,0),MATCH('orders '!O$1,products!$A$1:$G$1,0))</f>
        <v>5.97</v>
      </c>
      <c r="P616" s="24">
        <f t="shared" si="29"/>
        <v>29.849999999999998</v>
      </c>
      <c r="Q616" s="8">
        <f>_xlfn.XLOOKUP($F616,products!$A$2:$A$49,products!$G$2:$G$49,,0)</f>
        <v>0.35819999999999996</v>
      </c>
      <c r="R616" s="6" t="str">
        <f>IF(_xlfn.XLOOKUP(E616,customers!A616:A1615,customers!I616:I1615,0)=0,"Not Available",(_xlfn.XLOOKUP(E616,customers!A616:A1615,customers!I616:I1615,0)))</f>
        <v>Not Available</v>
      </c>
    </row>
    <row r="617" spans="1:18" x14ac:dyDescent="0.25">
      <c r="A617" s="9" t="s">
        <v>3960</v>
      </c>
      <c r="B617" s="25">
        <v>44006</v>
      </c>
      <c r="C617" s="9" t="str">
        <f t="shared" si="27"/>
        <v>Wednesday</v>
      </c>
      <c r="D617" s="9" t="str">
        <f t="shared" si="28"/>
        <v>June</v>
      </c>
      <c r="E617" s="9" t="s">
        <v>3961</v>
      </c>
      <c r="F617" s="9" t="s">
        <v>6164</v>
      </c>
      <c r="G617" s="9">
        <v>2</v>
      </c>
      <c r="H617" s="9" t="str">
        <f>_xlfn.XLOOKUP(E617,customers!$A$2:$A$1001,customers!$B$2:$B$1001,,0)</f>
        <v>Shay Couronne</v>
      </c>
      <c r="I617" s="9" t="str">
        <f>IF(_xlfn.XLOOKUP(E617,customers!$A$2:$A$1001,customers!$C$2:$C$1001,,0)=0,"Not Available",(_xlfn.XLOOKUP(E617,customers!$A$2:$A$1001,customers!$C$2:$C$1001,,0)))</f>
        <v>scouronneh3@mozilla.org</v>
      </c>
      <c r="J617" s="9" t="str">
        <f>_xlfn.XLOOKUP(E617,customers!$A$1:$A$1001,customers!$G$1:$G$1001,,0)</f>
        <v>United States</v>
      </c>
      <c r="K617" s="9" t="str">
        <f>_xlfn.XLOOKUP($E617,customers!$A$2:$A$1001,customers!$F$2:$F$1001,,0)</f>
        <v>Fargo</v>
      </c>
      <c r="L617" s="9" t="s">
        <v>6201</v>
      </c>
      <c r="M617" s="9" t="s">
        <v>6200</v>
      </c>
      <c r="N617" s="10">
        <f>INDEX(products!$A$1:$G$49,MATCH('orders '!$F617,products!$A$1:$A$49,0),MATCH('orders '!N$1,products!$A$1:$G$1,0))</f>
        <v>2.5</v>
      </c>
      <c r="O617" s="26">
        <f>INDEX(products!$A$1:$G$49,MATCH('orders '!$F617,products!$A$1:$A$49,0),MATCH('orders '!O$1,products!$A$1:$G$1,0))</f>
        <v>36.454999999999998</v>
      </c>
      <c r="P617" s="26">
        <f t="shared" si="29"/>
        <v>72.91</v>
      </c>
      <c r="Q617" s="11">
        <f>_xlfn.XLOOKUP($F617,products!$A$2:$A$49,products!$G$2:$G$49,,0)</f>
        <v>4.7391499999999995</v>
      </c>
      <c r="R617" s="6" t="str">
        <f>IF(_xlfn.XLOOKUP(E617,customers!A617:A1616,customers!I617:I1616,0)=0,"Not Available",(_xlfn.XLOOKUP(E617,customers!A617:A1616,customers!I617:I1616,0)))</f>
        <v>Yes</v>
      </c>
    </row>
    <row r="618" spans="1:18" x14ac:dyDescent="0.25">
      <c r="A618" s="6" t="s">
        <v>3966</v>
      </c>
      <c r="B618" s="23">
        <v>44271</v>
      </c>
      <c r="C618" s="6" t="str">
        <f t="shared" si="27"/>
        <v>Tuesday</v>
      </c>
      <c r="D618" s="6" t="str">
        <f t="shared" si="28"/>
        <v>March</v>
      </c>
      <c r="E618" s="6" t="s">
        <v>3967</v>
      </c>
      <c r="F618" s="6" t="s">
        <v>6166</v>
      </c>
      <c r="G618" s="6">
        <v>4</v>
      </c>
      <c r="H618" s="6" t="str">
        <f>_xlfn.XLOOKUP(E618,customers!$A$2:$A$1001,customers!$B$2:$B$1001,,0)</f>
        <v>Linus Flippelli</v>
      </c>
      <c r="I618" s="6" t="str">
        <f>IF(_xlfn.XLOOKUP(E618,customers!$A$2:$A$1001,customers!$C$2:$C$1001,,0)=0,"Not Available",(_xlfn.XLOOKUP(E618,customers!$A$2:$A$1001,customers!$C$2:$C$1001,,0)))</f>
        <v>lflippellih4@github.io</v>
      </c>
      <c r="J618" s="6" t="str">
        <f>_xlfn.XLOOKUP(E618,customers!$A$1:$A$1001,customers!$G$1:$G$1001,,0)</f>
        <v>United Kingdom</v>
      </c>
      <c r="K618" s="6" t="str">
        <f>_xlfn.XLOOKUP($E618,customers!$A$2:$A$1001,customers!$F$2:$F$1001,,0)</f>
        <v>Middleton</v>
      </c>
      <c r="L618" s="6" t="s">
        <v>6198</v>
      </c>
      <c r="M618" s="6" t="s">
        <v>6197</v>
      </c>
      <c r="N618" s="7">
        <f>INDEX(products!$A$1:$G$49,MATCH('orders '!$F618,products!$A$1:$A$49,0),MATCH('orders '!N$1,products!$A$1:$G$1,0))</f>
        <v>2.5</v>
      </c>
      <c r="O618" s="24">
        <f>INDEX(products!$A$1:$G$49,MATCH('orders '!$F618,products!$A$1:$A$49,0),MATCH('orders '!O$1,products!$A$1:$G$1,0))</f>
        <v>31.624999999999996</v>
      </c>
      <c r="P618" s="24">
        <f t="shared" si="29"/>
        <v>126.49999999999999</v>
      </c>
      <c r="Q618" s="8">
        <f>_xlfn.XLOOKUP($F618,products!$A$2:$A$49,products!$G$2:$G$49,,0)</f>
        <v>3.4787499999999998</v>
      </c>
      <c r="R618" s="6" t="str">
        <f>IF(_xlfn.XLOOKUP(E618,customers!A618:A1617,customers!I618:I1617,0)=0,"Not Available",(_xlfn.XLOOKUP(E618,customers!A618:A1617,customers!I618:I1617,0)))</f>
        <v>No</v>
      </c>
    </row>
    <row r="619" spans="1:18" x14ac:dyDescent="0.25">
      <c r="A619" s="9" t="s">
        <v>3972</v>
      </c>
      <c r="B619" s="25">
        <v>43928</v>
      </c>
      <c r="C619" s="9" t="str">
        <f t="shared" si="27"/>
        <v>Tuesday</v>
      </c>
      <c r="D619" s="9" t="str">
        <f t="shared" si="28"/>
        <v>April</v>
      </c>
      <c r="E619" s="9" t="s">
        <v>3973</v>
      </c>
      <c r="F619" s="9" t="s">
        <v>6181</v>
      </c>
      <c r="G619" s="9">
        <v>1</v>
      </c>
      <c r="H619" s="9" t="str">
        <f>_xlfn.XLOOKUP(E619,customers!$A$2:$A$1001,customers!$B$2:$B$1001,,0)</f>
        <v>Rachelle Elizabeth</v>
      </c>
      <c r="I619" s="9" t="str">
        <f>IF(_xlfn.XLOOKUP(E619,customers!$A$2:$A$1001,customers!$C$2:$C$1001,,0)=0,"Not Available",(_xlfn.XLOOKUP(E619,customers!$A$2:$A$1001,customers!$C$2:$C$1001,,0)))</f>
        <v>relizabethh5@live.com</v>
      </c>
      <c r="J619" s="9" t="str">
        <f>_xlfn.XLOOKUP(E619,customers!$A$1:$A$1001,customers!$G$1:$G$1001,,0)</f>
        <v>United States</v>
      </c>
      <c r="K619" s="9" t="str">
        <f>_xlfn.XLOOKUP($E619,customers!$A$2:$A$1001,customers!$F$2:$F$1001,,0)</f>
        <v>Tulsa</v>
      </c>
      <c r="L619" s="9" t="s">
        <v>6201</v>
      </c>
      <c r="M619" s="9" t="s">
        <v>6197</v>
      </c>
      <c r="N619" s="10">
        <f>INDEX(products!$A$1:$G$49,MATCH('orders '!$F619,products!$A$1:$A$49,0),MATCH('orders '!N$1,products!$A$1:$G$1,0))</f>
        <v>2.5</v>
      </c>
      <c r="O619" s="26">
        <f>INDEX(products!$A$1:$G$49,MATCH('orders '!$F619,products!$A$1:$A$49,0),MATCH('orders '!O$1,products!$A$1:$G$1,0))</f>
        <v>33.464999999999996</v>
      </c>
      <c r="P619" s="26">
        <f t="shared" si="29"/>
        <v>33.464999999999996</v>
      </c>
      <c r="Q619" s="11">
        <f>_xlfn.XLOOKUP($F619,products!$A$2:$A$49,products!$G$2:$G$49,,0)</f>
        <v>4.3504499999999995</v>
      </c>
      <c r="R619" s="6" t="str">
        <f>IF(_xlfn.XLOOKUP(E619,customers!A619:A1618,customers!I619:I1618,0)=0,"Not Available",(_xlfn.XLOOKUP(E619,customers!A619:A1618,customers!I619:I1618,0)))</f>
        <v>No</v>
      </c>
    </row>
    <row r="620" spans="1:18" x14ac:dyDescent="0.25">
      <c r="A620" s="6" t="s">
        <v>3978</v>
      </c>
      <c r="B620" s="23">
        <v>44469</v>
      </c>
      <c r="C620" s="6" t="str">
        <f t="shared" si="27"/>
        <v>Thursday</v>
      </c>
      <c r="D620" s="6" t="str">
        <f t="shared" si="28"/>
        <v>September</v>
      </c>
      <c r="E620" s="6" t="s">
        <v>3979</v>
      </c>
      <c r="F620" s="6" t="s">
        <v>6183</v>
      </c>
      <c r="G620" s="6">
        <v>6</v>
      </c>
      <c r="H620" s="6" t="str">
        <f>_xlfn.XLOOKUP(E620,customers!$A$2:$A$1001,customers!$B$2:$B$1001,,0)</f>
        <v>Innis Renhard</v>
      </c>
      <c r="I620" s="6" t="str">
        <f>IF(_xlfn.XLOOKUP(E620,customers!$A$2:$A$1001,customers!$C$2:$C$1001,,0)=0,"Not Available",(_xlfn.XLOOKUP(E620,customers!$A$2:$A$1001,customers!$C$2:$C$1001,,0)))</f>
        <v>irenhardh6@i2i.jp</v>
      </c>
      <c r="J620" s="6" t="str">
        <f>_xlfn.XLOOKUP(E620,customers!$A$1:$A$1001,customers!$G$1:$G$1001,,0)</f>
        <v>United States</v>
      </c>
      <c r="K620" s="6" t="str">
        <f>_xlfn.XLOOKUP($E620,customers!$A$2:$A$1001,customers!$F$2:$F$1001,,0)</f>
        <v>New York City</v>
      </c>
      <c r="L620" s="6" t="s">
        <v>6198</v>
      </c>
      <c r="M620" s="6" t="s">
        <v>6202</v>
      </c>
      <c r="N620" s="7">
        <f>INDEX(products!$A$1:$G$49,MATCH('orders '!$F620,products!$A$1:$A$49,0),MATCH('orders '!N$1,products!$A$1:$G$1,0))</f>
        <v>1</v>
      </c>
      <c r="O620" s="24">
        <f>INDEX(products!$A$1:$G$49,MATCH('orders '!$F620,products!$A$1:$A$49,0),MATCH('orders '!O$1,products!$A$1:$G$1,0))</f>
        <v>12.15</v>
      </c>
      <c r="P620" s="24">
        <f t="shared" si="29"/>
        <v>72.900000000000006</v>
      </c>
      <c r="Q620" s="8">
        <f>_xlfn.XLOOKUP($F620,products!$A$2:$A$49,products!$G$2:$G$49,,0)</f>
        <v>1.3365</v>
      </c>
      <c r="R620" s="6" t="str">
        <f>IF(_xlfn.XLOOKUP(E620,customers!A620:A1619,customers!I620:I1619,0)=0,"Not Available",(_xlfn.XLOOKUP(E620,customers!A620:A1619,customers!I620:I1619,0)))</f>
        <v>Yes</v>
      </c>
    </row>
    <row r="621" spans="1:18" x14ac:dyDescent="0.25">
      <c r="A621" s="9" t="s">
        <v>3984</v>
      </c>
      <c r="B621" s="25">
        <v>44682</v>
      </c>
      <c r="C621" s="9" t="str">
        <f t="shared" si="27"/>
        <v>Sunday</v>
      </c>
      <c r="D621" s="9" t="str">
        <f t="shared" si="28"/>
        <v>May</v>
      </c>
      <c r="E621" s="9" t="s">
        <v>3985</v>
      </c>
      <c r="F621" s="9" t="s">
        <v>6169</v>
      </c>
      <c r="G621" s="9">
        <v>2</v>
      </c>
      <c r="H621" s="9" t="str">
        <f>_xlfn.XLOOKUP(E621,customers!$A$2:$A$1001,customers!$B$2:$B$1001,,0)</f>
        <v>Winne Roche</v>
      </c>
      <c r="I621" s="9" t="str">
        <f>IF(_xlfn.XLOOKUP(E621,customers!$A$2:$A$1001,customers!$C$2:$C$1001,,0)=0,"Not Available",(_xlfn.XLOOKUP(E621,customers!$A$2:$A$1001,customers!$C$2:$C$1001,,0)))</f>
        <v>wrocheh7@xinhuanet.com</v>
      </c>
      <c r="J621" s="9" t="str">
        <f>_xlfn.XLOOKUP(E621,customers!$A$1:$A$1001,customers!$G$1:$G$1001,,0)</f>
        <v>United States</v>
      </c>
      <c r="K621" s="9" t="str">
        <f>_xlfn.XLOOKUP($E621,customers!$A$2:$A$1001,customers!$F$2:$F$1001,,0)</f>
        <v>Seminole</v>
      </c>
      <c r="L621" s="9" t="s">
        <v>6201</v>
      </c>
      <c r="M621" s="9" t="s">
        <v>6202</v>
      </c>
      <c r="N621" s="10">
        <f>INDEX(products!$A$1:$G$49,MATCH('orders '!$F621,products!$A$1:$A$49,0),MATCH('orders '!N$1,products!$A$1:$G$1,0))</f>
        <v>0.5</v>
      </c>
      <c r="O621" s="26">
        <f>INDEX(products!$A$1:$G$49,MATCH('orders '!$F621,products!$A$1:$A$49,0),MATCH('orders '!O$1,products!$A$1:$G$1,0))</f>
        <v>7.77</v>
      </c>
      <c r="P621" s="26">
        <f t="shared" si="29"/>
        <v>15.54</v>
      </c>
      <c r="Q621" s="11">
        <f>_xlfn.XLOOKUP($F621,products!$A$2:$A$49,products!$G$2:$G$49,,0)</f>
        <v>1.0101</v>
      </c>
      <c r="R621" s="6" t="str">
        <f>IF(_xlfn.XLOOKUP(E621,customers!A621:A1620,customers!I621:I1620,0)=0,"Not Available",(_xlfn.XLOOKUP(E621,customers!A621:A1620,customers!I621:I1620,0)))</f>
        <v>Yes</v>
      </c>
    </row>
    <row r="622" spans="1:18" x14ac:dyDescent="0.25">
      <c r="A622" s="6" t="s">
        <v>3990</v>
      </c>
      <c r="B622" s="23">
        <v>44217</v>
      </c>
      <c r="C622" s="6" t="str">
        <f t="shared" si="27"/>
        <v>Thursday</v>
      </c>
      <c r="D622" s="6" t="str">
        <f t="shared" si="28"/>
        <v>January</v>
      </c>
      <c r="E622" s="6" t="s">
        <v>4042</v>
      </c>
      <c r="F622" s="6" t="s">
        <v>6152</v>
      </c>
      <c r="G622" s="6">
        <v>6</v>
      </c>
      <c r="H622" s="6" t="str">
        <f>_xlfn.XLOOKUP(E622,customers!$A$2:$A$1001,customers!$B$2:$B$1001,,0)</f>
        <v>Linn Alaway</v>
      </c>
      <c r="I622" s="6" t="str">
        <f>IF(_xlfn.XLOOKUP(E622,customers!$A$2:$A$1001,customers!$C$2:$C$1001,,0)=0,"Not Available",(_xlfn.XLOOKUP(E622,customers!$A$2:$A$1001,customers!$C$2:$C$1001,,0)))</f>
        <v>lalawayhh@weather.com</v>
      </c>
      <c r="J622" s="6" t="str">
        <f>_xlfn.XLOOKUP(E622,customers!$A$1:$A$1001,customers!$G$1:$G$1001,,0)</f>
        <v>United States</v>
      </c>
      <c r="K622" s="6" t="str">
        <f>_xlfn.XLOOKUP($E622,customers!$A$2:$A$1001,customers!$F$2:$F$1001,,0)</f>
        <v>Fort Lauderdale</v>
      </c>
      <c r="L622" s="6" t="s">
        <v>6199</v>
      </c>
      <c r="M622" s="6" t="s">
        <v>6197</v>
      </c>
      <c r="N622" s="7">
        <f>INDEX(products!$A$1:$G$49,MATCH('orders '!$F622,products!$A$1:$A$49,0),MATCH('orders '!N$1,products!$A$1:$G$1,0))</f>
        <v>0.2</v>
      </c>
      <c r="O622" s="24">
        <f>INDEX(products!$A$1:$G$49,MATCH('orders '!$F622,products!$A$1:$A$49,0),MATCH('orders '!O$1,products!$A$1:$G$1,0))</f>
        <v>3.375</v>
      </c>
      <c r="P622" s="24">
        <f t="shared" si="29"/>
        <v>20.25</v>
      </c>
      <c r="Q622" s="8">
        <f>_xlfn.XLOOKUP($F622,products!$A$2:$A$49,products!$G$2:$G$49,,0)</f>
        <v>0.30374999999999996</v>
      </c>
      <c r="R622" s="6" t="str">
        <f>IF(_xlfn.XLOOKUP(E622,customers!A622:A1621,customers!I622:I1621,0)=0,"Not Available",(_xlfn.XLOOKUP(E622,customers!A622:A1621,customers!I622:I1621,0)))</f>
        <v>No</v>
      </c>
    </row>
    <row r="623" spans="1:18" x14ac:dyDescent="0.25">
      <c r="A623" s="9" t="s">
        <v>3996</v>
      </c>
      <c r="B623" s="25">
        <v>44006</v>
      </c>
      <c r="C623" s="9" t="str">
        <f t="shared" si="27"/>
        <v>Wednesday</v>
      </c>
      <c r="D623" s="9" t="str">
        <f t="shared" si="28"/>
        <v>June</v>
      </c>
      <c r="E623" s="9" t="s">
        <v>3997</v>
      </c>
      <c r="F623" s="9" t="s">
        <v>6140</v>
      </c>
      <c r="G623" s="9">
        <v>6</v>
      </c>
      <c r="H623" s="9" t="str">
        <f>_xlfn.XLOOKUP(E623,customers!$A$2:$A$1001,customers!$B$2:$B$1001,,0)</f>
        <v>Cordy Odgaard</v>
      </c>
      <c r="I623" s="9" t="str">
        <f>IF(_xlfn.XLOOKUP(E623,customers!$A$2:$A$1001,customers!$C$2:$C$1001,,0)=0,"Not Available",(_xlfn.XLOOKUP(E623,customers!$A$2:$A$1001,customers!$C$2:$C$1001,,0)))</f>
        <v>codgaardh9@nsw.gov.au</v>
      </c>
      <c r="J623" s="9" t="str">
        <f>_xlfn.XLOOKUP(E623,customers!$A$1:$A$1001,customers!$G$1:$G$1001,,0)</f>
        <v>United States</v>
      </c>
      <c r="K623" s="9" t="str">
        <f>_xlfn.XLOOKUP($E623,customers!$A$2:$A$1001,customers!$F$2:$F$1001,,0)</f>
        <v>Portland</v>
      </c>
      <c r="L623" s="9" t="s">
        <v>6199</v>
      </c>
      <c r="M623" s="9" t="s">
        <v>6200</v>
      </c>
      <c r="N623" s="10">
        <f>INDEX(products!$A$1:$G$49,MATCH('orders '!$F623,products!$A$1:$A$49,0),MATCH('orders '!N$1,products!$A$1:$G$1,0))</f>
        <v>1</v>
      </c>
      <c r="O623" s="26">
        <f>INDEX(products!$A$1:$G$49,MATCH('orders '!$F623,products!$A$1:$A$49,0),MATCH('orders '!O$1,products!$A$1:$G$1,0))</f>
        <v>12.95</v>
      </c>
      <c r="P623" s="26">
        <f t="shared" si="29"/>
        <v>77.699999999999989</v>
      </c>
      <c r="Q623" s="11">
        <f>_xlfn.XLOOKUP($F623,products!$A$2:$A$49,products!$G$2:$G$49,,0)</f>
        <v>1.1655</v>
      </c>
      <c r="R623" s="6" t="str">
        <f>IF(_xlfn.XLOOKUP(E623,customers!A623:A1622,customers!I623:I1622,0)=0,"Not Available",(_xlfn.XLOOKUP(E623,customers!A623:A1622,customers!I623:I1622,0)))</f>
        <v>No</v>
      </c>
    </row>
    <row r="624" spans="1:18" x14ac:dyDescent="0.25">
      <c r="A624" s="6" t="s">
        <v>4002</v>
      </c>
      <c r="B624" s="23">
        <v>43527</v>
      </c>
      <c r="C624" s="6" t="str">
        <f t="shared" si="27"/>
        <v>Sunday</v>
      </c>
      <c r="D624" s="6" t="str">
        <f t="shared" si="28"/>
        <v>March</v>
      </c>
      <c r="E624" s="6" t="s">
        <v>4003</v>
      </c>
      <c r="F624" s="6" t="s">
        <v>6181</v>
      </c>
      <c r="G624" s="6">
        <v>4</v>
      </c>
      <c r="H624" s="6" t="str">
        <f>_xlfn.XLOOKUP(E624,customers!$A$2:$A$1001,customers!$B$2:$B$1001,,0)</f>
        <v>Bertine Byrd</v>
      </c>
      <c r="I624" s="6" t="str">
        <f>IF(_xlfn.XLOOKUP(E624,customers!$A$2:$A$1001,customers!$C$2:$C$1001,,0)=0,"Not Available",(_xlfn.XLOOKUP(E624,customers!$A$2:$A$1001,customers!$C$2:$C$1001,,0)))</f>
        <v>bbyrdha@4shared.com</v>
      </c>
      <c r="J624" s="6" t="str">
        <f>_xlfn.XLOOKUP(E624,customers!$A$1:$A$1001,customers!$G$1:$G$1001,,0)</f>
        <v>United States</v>
      </c>
      <c r="K624" s="6" t="str">
        <f>_xlfn.XLOOKUP($E624,customers!$A$2:$A$1001,customers!$F$2:$F$1001,,0)</f>
        <v>Las Vegas</v>
      </c>
      <c r="L624" s="6" t="s">
        <v>6201</v>
      </c>
      <c r="M624" s="6" t="s">
        <v>6197</v>
      </c>
      <c r="N624" s="7">
        <f>INDEX(products!$A$1:$G$49,MATCH('orders '!$F624,products!$A$1:$A$49,0),MATCH('orders '!N$1,products!$A$1:$G$1,0))</f>
        <v>2.5</v>
      </c>
      <c r="O624" s="24">
        <f>INDEX(products!$A$1:$G$49,MATCH('orders '!$F624,products!$A$1:$A$49,0),MATCH('orders '!O$1,products!$A$1:$G$1,0))</f>
        <v>33.464999999999996</v>
      </c>
      <c r="P624" s="24">
        <f t="shared" si="29"/>
        <v>133.85999999999999</v>
      </c>
      <c r="Q624" s="8">
        <f>_xlfn.XLOOKUP($F624,products!$A$2:$A$49,products!$G$2:$G$49,,0)</f>
        <v>4.3504499999999995</v>
      </c>
      <c r="R624" s="6" t="str">
        <f>IF(_xlfn.XLOOKUP(E624,customers!A624:A1623,customers!I624:I1623,0)=0,"Not Available",(_xlfn.XLOOKUP(E624,customers!A624:A1623,customers!I624:I1623,0)))</f>
        <v>No</v>
      </c>
    </row>
    <row r="625" spans="1:18" x14ac:dyDescent="0.25">
      <c r="A625" s="9" t="s">
        <v>4007</v>
      </c>
      <c r="B625" s="25">
        <v>44224</v>
      </c>
      <c r="C625" s="9" t="str">
        <f t="shared" si="27"/>
        <v>Thursday</v>
      </c>
      <c r="D625" s="9" t="str">
        <f t="shared" si="28"/>
        <v>January</v>
      </c>
      <c r="E625" s="9" t="s">
        <v>4008</v>
      </c>
      <c r="F625" s="9" t="s">
        <v>6183</v>
      </c>
      <c r="G625" s="9">
        <v>1</v>
      </c>
      <c r="H625" s="9" t="str">
        <f>_xlfn.XLOOKUP(E625,customers!$A$2:$A$1001,customers!$B$2:$B$1001,,0)</f>
        <v>Nelie Garnson</v>
      </c>
      <c r="I625" s="9" t="str">
        <f>IF(_xlfn.XLOOKUP(E625,customers!$A$2:$A$1001,customers!$C$2:$C$1001,,0)=0,"Not Available",(_xlfn.XLOOKUP(E625,customers!$A$2:$A$1001,customers!$C$2:$C$1001,,0)))</f>
        <v>Not Available</v>
      </c>
      <c r="J625" s="9" t="str">
        <f>_xlfn.XLOOKUP(E625,customers!$A$1:$A$1001,customers!$G$1:$G$1001,,0)</f>
        <v>United Kingdom</v>
      </c>
      <c r="K625" s="9" t="str">
        <f>_xlfn.XLOOKUP($E625,customers!$A$2:$A$1001,customers!$F$2:$F$1001,,0)</f>
        <v>Merton</v>
      </c>
      <c r="L625" s="9" t="s">
        <v>6198</v>
      </c>
      <c r="M625" s="9" t="s">
        <v>6202</v>
      </c>
      <c r="N625" s="10">
        <f>INDEX(products!$A$1:$G$49,MATCH('orders '!$F625,products!$A$1:$A$49,0),MATCH('orders '!N$1,products!$A$1:$G$1,0))</f>
        <v>1</v>
      </c>
      <c r="O625" s="26">
        <f>INDEX(products!$A$1:$G$49,MATCH('orders '!$F625,products!$A$1:$A$49,0),MATCH('orders '!O$1,products!$A$1:$G$1,0))</f>
        <v>12.15</v>
      </c>
      <c r="P625" s="26">
        <f t="shared" si="29"/>
        <v>12.15</v>
      </c>
      <c r="Q625" s="11">
        <f>_xlfn.XLOOKUP($F625,products!$A$2:$A$49,products!$G$2:$G$49,,0)</f>
        <v>1.3365</v>
      </c>
      <c r="R625" s="6" t="str">
        <f>IF(_xlfn.XLOOKUP(E625,customers!A625:A1624,customers!I625:I1624,0)=0,"Not Available",(_xlfn.XLOOKUP(E625,customers!A625:A1624,customers!I625:I1624,0)))</f>
        <v>No</v>
      </c>
    </row>
    <row r="626" spans="1:18" x14ac:dyDescent="0.25">
      <c r="A626" s="6" t="s">
        <v>4012</v>
      </c>
      <c r="B626" s="23">
        <v>44010</v>
      </c>
      <c r="C626" s="6" t="str">
        <f t="shared" si="27"/>
        <v>Sunday</v>
      </c>
      <c r="D626" s="6" t="str">
        <f t="shared" si="28"/>
        <v>June</v>
      </c>
      <c r="E626" s="6" t="s">
        <v>4013</v>
      </c>
      <c r="F626" s="6" t="s">
        <v>6166</v>
      </c>
      <c r="G626" s="6">
        <v>2</v>
      </c>
      <c r="H626" s="6" t="str">
        <f>_xlfn.XLOOKUP(E626,customers!$A$2:$A$1001,customers!$B$2:$B$1001,,0)</f>
        <v>Dianne Chardin</v>
      </c>
      <c r="I626" s="6" t="str">
        <f>IF(_xlfn.XLOOKUP(E626,customers!$A$2:$A$1001,customers!$C$2:$C$1001,,0)=0,"Not Available",(_xlfn.XLOOKUP(E626,customers!$A$2:$A$1001,customers!$C$2:$C$1001,,0)))</f>
        <v>dchardinhc@nhs.uk</v>
      </c>
      <c r="J626" s="6" t="str">
        <f>_xlfn.XLOOKUP(E626,customers!$A$1:$A$1001,customers!$G$1:$G$1001,,0)</f>
        <v>Ireland</v>
      </c>
      <c r="K626" s="6" t="str">
        <f>_xlfn.XLOOKUP($E626,customers!$A$2:$A$1001,customers!$F$2:$F$1001,,0)</f>
        <v>Ballybofey</v>
      </c>
      <c r="L626" s="6" t="s">
        <v>6198</v>
      </c>
      <c r="M626" s="6" t="s">
        <v>6197</v>
      </c>
      <c r="N626" s="7">
        <f>INDEX(products!$A$1:$G$49,MATCH('orders '!$F626,products!$A$1:$A$49,0),MATCH('orders '!N$1,products!$A$1:$G$1,0))</f>
        <v>2.5</v>
      </c>
      <c r="O626" s="24">
        <f>INDEX(products!$A$1:$G$49,MATCH('orders '!$F626,products!$A$1:$A$49,0),MATCH('orders '!O$1,products!$A$1:$G$1,0))</f>
        <v>31.624999999999996</v>
      </c>
      <c r="P626" s="24">
        <f t="shared" si="29"/>
        <v>63.249999999999993</v>
      </c>
      <c r="Q626" s="8">
        <f>_xlfn.XLOOKUP($F626,products!$A$2:$A$49,products!$G$2:$G$49,,0)</f>
        <v>3.4787499999999998</v>
      </c>
      <c r="R626" s="6" t="str">
        <f>IF(_xlfn.XLOOKUP(E626,customers!A626:A1625,customers!I626:I1625,0)=0,"Not Available",(_xlfn.XLOOKUP(E626,customers!A626:A1625,customers!I626:I1625,0)))</f>
        <v>Yes</v>
      </c>
    </row>
    <row r="627" spans="1:18" x14ac:dyDescent="0.25">
      <c r="A627" s="9" t="s">
        <v>4017</v>
      </c>
      <c r="B627" s="25">
        <v>44017</v>
      </c>
      <c r="C627" s="9" t="str">
        <f t="shared" si="27"/>
        <v>Sunday</v>
      </c>
      <c r="D627" s="9" t="str">
        <f t="shared" si="28"/>
        <v>July</v>
      </c>
      <c r="E627" s="9" t="s">
        <v>4018</v>
      </c>
      <c r="F627" s="9" t="s">
        <v>6173</v>
      </c>
      <c r="G627" s="9">
        <v>5</v>
      </c>
      <c r="H627" s="9" t="str">
        <f>_xlfn.XLOOKUP(E627,customers!$A$2:$A$1001,customers!$B$2:$B$1001,,0)</f>
        <v>Hailee Radbone</v>
      </c>
      <c r="I627" s="9" t="str">
        <f>IF(_xlfn.XLOOKUP(E627,customers!$A$2:$A$1001,customers!$C$2:$C$1001,,0)=0,"Not Available",(_xlfn.XLOOKUP(E627,customers!$A$2:$A$1001,customers!$C$2:$C$1001,,0)))</f>
        <v>hradbonehd@newsvine.com</v>
      </c>
      <c r="J627" s="9" t="str">
        <f>_xlfn.XLOOKUP(E627,customers!$A$1:$A$1001,customers!$G$1:$G$1001,,0)</f>
        <v>United States</v>
      </c>
      <c r="K627" s="9" t="str">
        <f>_xlfn.XLOOKUP($E627,customers!$A$2:$A$1001,customers!$F$2:$F$1001,,0)</f>
        <v>San Francisco</v>
      </c>
      <c r="L627" s="9" t="s">
        <v>6196</v>
      </c>
      <c r="M627" s="9" t="s">
        <v>6200</v>
      </c>
      <c r="N627" s="10">
        <f>INDEX(products!$A$1:$G$49,MATCH('orders '!$F627,products!$A$1:$A$49,0),MATCH('orders '!N$1,products!$A$1:$G$1,0))</f>
        <v>0.5</v>
      </c>
      <c r="O627" s="26">
        <f>INDEX(products!$A$1:$G$49,MATCH('orders '!$F627,products!$A$1:$A$49,0),MATCH('orders '!O$1,products!$A$1:$G$1,0))</f>
        <v>7.169999999999999</v>
      </c>
      <c r="P627" s="26">
        <f t="shared" si="29"/>
        <v>35.849999999999994</v>
      </c>
      <c r="Q627" s="11">
        <f>_xlfn.XLOOKUP($F627,products!$A$2:$A$49,products!$G$2:$G$49,,0)</f>
        <v>0.43019999999999992</v>
      </c>
      <c r="R627" s="6" t="str">
        <f>IF(_xlfn.XLOOKUP(E627,customers!A627:A1626,customers!I627:I1626,0)=0,"Not Available",(_xlfn.XLOOKUP(E627,customers!A627:A1626,customers!I627:I1626,0)))</f>
        <v>No</v>
      </c>
    </row>
    <row r="628" spans="1:18" x14ac:dyDescent="0.25">
      <c r="A628" s="6" t="s">
        <v>4023</v>
      </c>
      <c r="B628" s="23">
        <v>43526</v>
      </c>
      <c r="C628" s="6" t="str">
        <f t="shared" si="27"/>
        <v>Saturday</v>
      </c>
      <c r="D628" s="6" t="str">
        <f t="shared" si="28"/>
        <v>March</v>
      </c>
      <c r="E628" s="6" t="s">
        <v>4024</v>
      </c>
      <c r="F628" s="6" t="s">
        <v>6175</v>
      </c>
      <c r="G628" s="6">
        <v>3</v>
      </c>
      <c r="H628" s="6" t="str">
        <f>_xlfn.XLOOKUP(E628,customers!$A$2:$A$1001,customers!$B$2:$B$1001,,0)</f>
        <v>Wallis Bernth</v>
      </c>
      <c r="I628" s="6" t="str">
        <f>IF(_xlfn.XLOOKUP(E628,customers!$A$2:$A$1001,customers!$C$2:$C$1001,,0)=0,"Not Available",(_xlfn.XLOOKUP(E628,customers!$A$2:$A$1001,customers!$C$2:$C$1001,,0)))</f>
        <v>wbernthhe@miitbeian.gov.cn</v>
      </c>
      <c r="J628" s="6" t="str">
        <f>_xlfn.XLOOKUP(E628,customers!$A$1:$A$1001,customers!$G$1:$G$1001,,0)</f>
        <v>United States</v>
      </c>
      <c r="K628" s="6" t="str">
        <f>_xlfn.XLOOKUP($E628,customers!$A$2:$A$1001,customers!$F$2:$F$1001,,0)</f>
        <v>Pittsburgh</v>
      </c>
      <c r="L628" s="6" t="s">
        <v>6199</v>
      </c>
      <c r="M628" s="6" t="s">
        <v>6197</v>
      </c>
      <c r="N628" s="7">
        <f>INDEX(products!$A$1:$G$49,MATCH('orders '!$F628,products!$A$1:$A$49,0),MATCH('orders '!N$1,products!$A$1:$G$1,0))</f>
        <v>2.5</v>
      </c>
      <c r="O628" s="24">
        <f>INDEX(products!$A$1:$G$49,MATCH('orders '!$F628,products!$A$1:$A$49,0),MATCH('orders '!O$1,products!$A$1:$G$1,0))</f>
        <v>25.874999999999996</v>
      </c>
      <c r="P628" s="24">
        <f t="shared" si="29"/>
        <v>77.624999999999986</v>
      </c>
      <c r="Q628" s="8">
        <f>_xlfn.XLOOKUP($F628,products!$A$2:$A$49,products!$G$2:$G$49,,0)</f>
        <v>2.3287499999999994</v>
      </c>
      <c r="R628" s="6" t="str">
        <f>IF(_xlfn.XLOOKUP(E628,customers!A628:A1627,customers!I628:I1627,0)=0,"Not Available",(_xlfn.XLOOKUP(E628,customers!A628:A1627,customers!I628:I1627,0)))</f>
        <v>No</v>
      </c>
    </row>
    <row r="629" spans="1:18" x14ac:dyDescent="0.25">
      <c r="A629" s="9" t="s">
        <v>4029</v>
      </c>
      <c r="B629" s="25">
        <v>44682</v>
      </c>
      <c r="C629" s="9" t="str">
        <f t="shared" si="27"/>
        <v>Sunday</v>
      </c>
      <c r="D629" s="9" t="str">
        <f t="shared" si="28"/>
        <v>May</v>
      </c>
      <c r="E629" s="9" t="s">
        <v>4030</v>
      </c>
      <c r="F629" s="9" t="s">
        <v>6166</v>
      </c>
      <c r="G629" s="9">
        <v>2</v>
      </c>
      <c r="H629" s="9" t="str">
        <f>_xlfn.XLOOKUP(E629,customers!$A$2:$A$1001,customers!$B$2:$B$1001,,0)</f>
        <v>Byron Acarson</v>
      </c>
      <c r="I629" s="9" t="str">
        <f>IF(_xlfn.XLOOKUP(E629,customers!$A$2:$A$1001,customers!$C$2:$C$1001,,0)=0,"Not Available",(_xlfn.XLOOKUP(E629,customers!$A$2:$A$1001,customers!$C$2:$C$1001,,0)))</f>
        <v>bacarsonhf@cnn.com</v>
      </c>
      <c r="J629" s="9" t="str">
        <f>_xlfn.XLOOKUP(E629,customers!$A$1:$A$1001,customers!$G$1:$G$1001,,0)</f>
        <v>United States</v>
      </c>
      <c r="K629" s="9" t="str">
        <f>_xlfn.XLOOKUP($E629,customers!$A$2:$A$1001,customers!$F$2:$F$1001,,0)</f>
        <v>Houston</v>
      </c>
      <c r="L629" s="9" t="s">
        <v>6198</v>
      </c>
      <c r="M629" s="9" t="s">
        <v>6197</v>
      </c>
      <c r="N629" s="10">
        <f>INDEX(products!$A$1:$G$49,MATCH('orders '!$F629,products!$A$1:$A$49,0),MATCH('orders '!N$1,products!$A$1:$G$1,0))</f>
        <v>2.5</v>
      </c>
      <c r="O629" s="26">
        <f>INDEX(products!$A$1:$G$49,MATCH('orders '!$F629,products!$A$1:$A$49,0),MATCH('orders '!O$1,products!$A$1:$G$1,0))</f>
        <v>31.624999999999996</v>
      </c>
      <c r="P629" s="26">
        <f t="shared" si="29"/>
        <v>63.249999999999993</v>
      </c>
      <c r="Q629" s="11">
        <f>_xlfn.XLOOKUP($F629,products!$A$2:$A$49,products!$G$2:$G$49,,0)</f>
        <v>3.4787499999999998</v>
      </c>
      <c r="R629" s="6" t="str">
        <f>IF(_xlfn.XLOOKUP(E629,customers!A629:A1628,customers!I629:I1628,0)=0,"Not Available",(_xlfn.XLOOKUP(E629,customers!A629:A1628,customers!I629:I1628,0)))</f>
        <v>Yes</v>
      </c>
    </row>
    <row r="630" spans="1:18" x14ac:dyDescent="0.25">
      <c r="A630" s="6" t="s">
        <v>4035</v>
      </c>
      <c r="B630" s="23">
        <v>44680</v>
      </c>
      <c r="C630" s="6" t="str">
        <f t="shared" si="27"/>
        <v>Friday</v>
      </c>
      <c r="D630" s="6" t="str">
        <f t="shared" si="28"/>
        <v>April</v>
      </c>
      <c r="E630" s="6" t="s">
        <v>4036</v>
      </c>
      <c r="F630" s="6" t="s">
        <v>6184</v>
      </c>
      <c r="G630" s="6">
        <v>6</v>
      </c>
      <c r="H630" s="6" t="str">
        <f>_xlfn.XLOOKUP(E630,customers!$A$2:$A$1001,customers!$B$2:$B$1001,,0)</f>
        <v>Faunie Brigham</v>
      </c>
      <c r="I630" s="6" t="str">
        <f>IF(_xlfn.XLOOKUP(E630,customers!$A$2:$A$1001,customers!$C$2:$C$1001,,0)=0,"Not Available",(_xlfn.XLOOKUP(E630,customers!$A$2:$A$1001,customers!$C$2:$C$1001,,0)))</f>
        <v>fbrighamhg@blog.com</v>
      </c>
      <c r="J630" s="6" t="str">
        <f>_xlfn.XLOOKUP(E630,customers!$A$1:$A$1001,customers!$G$1:$G$1001,,0)</f>
        <v>Ireland</v>
      </c>
      <c r="K630" s="6" t="str">
        <f>_xlfn.XLOOKUP($E630,customers!$A$2:$A$1001,customers!$F$2:$F$1001,,0)</f>
        <v>Castlerea</v>
      </c>
      <c r="L630" s="6" t="s">
        <v>6198</v>
      </c>
      <c r="M630" s="6" t="s">
        <v>6200</v>
      </c>
      <c r="N630" s="7">
        <f>INDEX(products!$A$1:$G$49,MATCH('orders '!$F630,products!$A$1:$A$49,0),MATCH('orders '!N$1,products!$A$1:$G$1,0))</f>
        <v>0.2</v>
      </c>
      <c r="O630" s="24">
        <f>INDEX(products!$A$1:$G$49,MATCH('orders '!$F630,products!$A$1:$A$49,0),MATCH('orders '!O$1,products!$A$1:$G$1,0))</f>
        <v>4.4550000000000001</v>
      </c>
      <c r="P630" s="24">
        <f t="shared" si="29"/>
        <v>26.73</v>
      </c>
      <c r="Q630" s="8">
        <f>_xlfn.XLOOKUP($F630,products!$A$2:$A$49,products!$G$2:$G$49,,0)</f>
        <v>0.49004999999999999</v>
      </c>
      <c r="R630" s="6" t="str">
        <f>IF(_xlfn.XLOOKUP(E630,customers!A630:A1629,customers!I630:I1629,0)=0,"Not Available",(_xlfn.XLOOKUP(E630,customers!A630:A1629,customers!I630:I1629,0)))</f>
        <v>Yes</v>
      </c>
    </row>
    <row r="631" spans="1:18" x14ac:dyDescent="0.25">
      <c r="A631" s="9" t="s">
        <v>4035</v>
      </c>
      <c r="B631" s="25">
        <v>44680</v>
      </c>
      <c r="C631" s="9" t="str">
        <f t="shared" si="27"/>
        <v>Friday</v>
      </c>
      <c r="D631" s="9" t="str">
        <f t="shared" si="28"/>
        <v>April</v>
      </c>
      <c r="E631" s="9" t="s">
        <v>4036</v>
      </c>
      <c r="F631" s="9" t="s">
        <v>6169</v>
      </c>
      <c r="G631" s="9">
        <v>4</v>
      </c>
      <c r="H631" s="9" t="str">
        <f>_xlfn.XLOOKUP(E631,customers!$A$2:$A$1001,customers!$B$2:$B$1001,,0)</f>
        <v>Faunie Brigham</v>
      </c>
      <c r="I631" s="9" t="str">
        <f>IF(_xlfn.XLOOKUP(E631,customers!$A$2:$A$1001,customers!$C$2:$C$1001,,0)=0,"Not Available",(_xlfn.XLOOKUP(E631,customers!$A$2:$A$1001,customers!$C$2:$C$1001,,0)))</f>
        <v>fbrighamhg@blog.com</v>
      </c>
      <c r="J631" s="9" t="str">
        <f>_xlfn.XLOOKUP(E631,customers!$A$1:$A$1001,customers!$G$1:$G$1001,,0)</f>
        <v>Ireland</v>
      </c>
      <c r="K631" s="9" t="str">
        <f>_xlfn.XLOOKUP($E631,customers!$A$2:$A$1001,customers!$F$2:$F$1001,,0)</f>
        <v>Castlerea</v>
      </c>
      <c r="L631" s="9" t="s">
        <v>6201</v>
      </c>
      <c r="M631" s="9" t="s">
        <v>6202</v>
      </c>
      <c r="N631" s="10">
        <f>INDEX(products!$A$1:$G$49,MATCH('orders '!$F631,products!$A$1:$A$49,0),MATCH('orders '!N$1,products!$A$1:$G$1,0))</f>
        <v>0.5</v>
      </c>
      <c r="O631" s="26">
        <f>INDEX(products!$A$1:$G$49,MATCH('orders '!$F631,products!$A$1:$A$49,0),MATCH('orders '!O$1,products!$A$1:$G$1,0))</f>
        <v>7.77</v>
      </c>
      <c r="P631" s="26">
        <f t="shared" si="29"/>
        <v>31.08</v>
      </c>
      <c r="Q631" s="11">
        <f>_xlfn.XLOOKUP($F631,products!$A$2:$A$49,products!$G$2:$G$49,,0)</f>
        <v>1.0101</v>
      </c>
      <c r="R631" s="6" t="str">
        <f>IF(_xlfn.XLOOKUP(E631,customers!A631:A1630,customers!I631:I1630,0)=0,"Not Available",(_xlfn.XLOOKUP(E631,customers!A631:A1630,customers!I631:I1630,0)))</f>
        <v>Not Available</v>
      </c>
    </row>
    <row r="632" spans="1:18" x14ac:dyDescent="0.25">
      <c r="A632" s="6" t="s">
        <v>4035</v>
      </c>
      <c r="B632" s="23">
        <v>44680</v>
      </c>
      <c r="C632" s="6" t="str">
        <f t="shared" si="27"/>
        <v>Friday</v>
      </c>
      <c r="D632" s="6" t="str">
        <f t="shared" si="28"/>
        <v>April</v>
      </c>
      <c r="E632" s="6" t="s">
        <v>4036</v>
      </c>
      <c r="F632" s="6" t="s">
        <v>6154</v>
      </c>
      <c r="G632" s="6">
        <v>1</v>
      </c>
      <c r="H632" s="6" t="str">
        <f>_xlfn.XLOOKUP(E632,customers!$A$2:$A$1001,customers!$B$2:$B$1001,,0)</f>
        <v>Faunie Brigham</v>
      </c>
      <c r="I632" s="6" t="str">
        <f>IF(_xlfn.XLOOKUP(E632,customers!$A$2:$A$1001,customers!$C$2:$C$1001,,0)=0,"Not Available",(_xlfn.XLOOKUP(E632,customers!$A$2:$A$1001,customers!$C$2:$C$1001,,0)))</f>
        <v>fbrighamhg@blog.com</v>
      </c>
      <c r="J632" s="6" t="str">
        <f>_xlfn.XLOOKUP(E632,customers!$A$1:$A$1001,customers!$G$1:$G$1001,,0)</f>
        <v>Ireland</v>
      </c>
      <c r="K632" s="6" t="str">
        <f>_xlfn.XLOOKUP($E632,customers!$A$2:$A$1001,customers!$F$2:$F$1001,,0)</f>
        <v>Castlerea</v>
      </c>
      <c r="L632" s="6" t="s">
        <v>6199</v>
      </c>
      <c r="M632" s="6" t="s">
        <v>6202</v>
      </c>
      <c r="N632" s="7">
        <f>INDEX(products!$A$1:$G$49,MATCH('orders '!$F632,products!$A$1:$A$49,0),MATCH('orders '!N$1,products!$A$1:$G$1,0))</f>
        <v>0.2</v>
      </c>
      <c r="O632" s="24">
        <f>INDEX(products!$A$1:$G$49,MATCH('orders '!$F632,products!$A$1:$A$49,0),MATCH('orders '!O$1,products!$A$1:$G$1,0))</f>
        <v>2.9849999999999999</v>
      </c>
      <c r="P632" s="24">
        <f t="shared" si="29"/>
        <v>2.9849999999999999</v>
      </c>
      <c r="Q632" s="8">
        <f>_xlfn.XLOOKUP($F632,products!$A$2:$A$49,products!$G$2:$G$49,,0)</f>
        <v>0.26865</v>
      </c>
      <c r="R632" s="6" t="str">
        <f>IF(_xlfn.XLOOKUP(E632,customers!A632:A1631,customers!I632:I1631,0)=0,"Not Available",(_xlfn.XLOOKUP(E632,customers!A632:A1631,customers!I632:I1631,0)))</f>
        <v>Not Available</v>
      </c>
    </row>
    <row r="633" spans="1:18" x14ac:dyDescent="0.25">
      <c r="A633" s="9" t="s">
        <v>4035</v>
      </c>
      <c r="B633" s="25">
        <v>44680</v>
      </c>
      <c r="C633" s="9" t="str">
        <f t="shared" si="27"/>
        <v>Friday</v>
      </c>
      <c r="D633" s="9" t="str">
        <f t="shared" si="28"/>
        <v>April</v>
      </c>
      <c r="E633" s="9" t="s">
        <v>4036</v>
      </c>
      <c r="F633" s="9" t="s">
        <v>6149</v>
      </c>
      <c r="G633" s="9">
        <v>5</v>
      </c>
      <c r="H633" s="9" t="str">
        <f>_xlfn.XLOOKUP(E633,customers!$A$2:$A$1001,customers!$B$2:$B$1001,,0)</f>
        <v>Faunie Brigham</v>
      </c>
      <c r="I633" s="9" t="str">
        <f>IF(_xlfn.XLOOKUP(E633,customers!$A$2:$A$1001,customers!$C$2:$C$1001,,0)=0,"Not Available",(_xlfn.XLOOKUP(E633,customers!$A$2:$A$1001,customers!$C$2:$C$1001,,0)))</f>
        <v>fbrighamhg@blog.com</v>
      </c>
      <c r="J633" s="9" t="str">
        <f>_xlfn.XLOOKUP(E633,customers!$A$1:$A$1001,customers!$G$1:$G$1001,,0)</f>
        <v>Ireland</v>
      </c>
      <c r="K633" s="9" t="str">
        <f>_xlfn.XLOOKUP($E633,customers!$A$2:$A$1001,customers!$F$2:$F$1001,,0)</f>
        <v>Castlerea</v>
      </c>
      <c r="L633" s="9" t="s">
        <v>6196</v>
      </c>
      <c r="M633" s="9" t="s">
        <v>6202</v>
      </c>
      <c r="N633" s="10">
        <f>INDEX(products!$A$1:$G$49,MATCH('orders '!$F633,products!$A$1:$A$49,0),MATCH('orders '!N$1,products!$A$1:$G$1,0))</f>
        <v>2.5</v>
      </c>
      <c r="O633" s="26">
        <f>INDEX(products!$A$1:$G$49,MATCH('orders '!$F633,products!$A$1:$A$49,0),MATCH('orders '!O$1,products!$A$1:$G$1,0))</f>
        <v>20.584999999999997</v>
      </c>
      <c r="P633" s="26">
        <f t="shared" si="29"/>
        <v>102.92499999999998</v>
      </c>
      <c r="Q633" s="11">
        <f>_xlfn.XLOOKUP($F633,products!$A$2:$A$49,products!$G$2:$G$49,,0)</f>
        <v>1.2350999999999999</v>
      </c>
      <c r="R633" s="6" t="str">
        <f>IF(_xlfn.XLOOKUP(E633,customers!A633:A1632,customers!I633:I1632,0)=0,"Not Available",(_xlfn.XLOOKUP(E633,customers!A633:A1632,customers!I633:I1632,0)))</f>
        <v>Not Available</v>
      </c>
    </row>
    <row r="634" spans="1:18" x14ac:dyDescent="0.25">
      <c r="A634" s="6" t="s">
        <v>4056</v>
      </c>
      <c r="B634" s="23">
        <v>44049</v>
      </c>
      <c r="C634" s="6" t="str">
        <f t="shared" si="27"/>
        <v>Thursday</v>
      </c>
      <c r="D634" s="6" t="str">
        <f t="shared" si="28"/>
        <v>August</v>
      </c>
      <c r="E634" s="6" t="s">
        <v>4057</v>
      </c>
      <c r="F634" s="6" t="s">
        <v>6176</v>
      </c>
      <c r="G634" s="6">
        <v>4</v>
      </c>
      <c r="H634" s="6" t="str">
        <f>_xlfn.XLOOKUP(E634,customers!$A$2:$A$1001,customers!$B$2:$B$1001,,0)</f>
        <v>Marjorie Yoxen</v>
      </c>
      <c r="I634" s="6" t="str">
        <f>IF(_xlfn.XLOOKUP(E634,customers!$A$2:$A$1001,customers!$C$2:$C$1001,,0)=0,"Not Available",(_xlfn.XLOOKUP(E634,customers!$A$2:$A$1001,customers!$C$2:$C$1001,,0)))</f>
        <v>myoxenhk@google.com</v>
      </c>
      <c r="J634" s="6" t="str">
        <f>_xlfn.XLOOKUP(E634,customers!$A$1:$A$1001,customers!$G$1:$G$1001,,0)</f>
        <v>United States</v>
      </c>
      <c r="K634" s="6" t="str">
        <f>_xlfn.XLOOKUP($E634,customers!$A$2:$A$1001,customers!$F$2:$F$1001,,0)</f>
        <v>Los Angeles</v>
      </c>
      <c r="L634" s="6" t="s">
        <v>6198</v>
      </c>
      <c r="M634" s="6" t="s">
        <v>6200</v>
      </c>
      <c r="N634" s="7">
        <f>INDEX(products!$A$1:$G$49,MATCH('orders '!$F634,products!$A$1:$A$49,0),MATCH('orders '!N$1,products!$A$1:$G$1,0))</f>
        <v>0.5</v>
      </c>
      <c r="O634" s="24">
        <f>INDEX(products!$A$1:$G$49,MATCH('orders '!$F634,products!$A$1:$A$49,0),MATCH('orders '!O$1,products!$A$1:$G$1,0))</f>
        <v>8.91</v>
      </c>
      <c r="P634" s="24">
        <f t="shared" si="29"/>
        <v>35.64</v>
      </c>
      <c r="Q634" s="8">
        <f>_xlfn.XLOOKUP($F634,products!$A$2:$A$49,products!$G$2:$G$49,,0)</f>
        <v>0.98009999999999997</v>
      </c>
      <c r="R634" s="6" t="str">
        <f>IF(_xlfn.XLOOKUP(E634,customers!A634:A1633,customers!I634:I1633,0)=0,"Not Available",(_xlfn.XLOOKUP(E634,customers!A634:A1633,customers!I634:I1633,0)))</f>
        <v>No</v>
      </c>
    </row>
    <row r="635" spans="1:18" x14ac:dyDescent="0.25">
      <c r="A635" s="9" t="s">
        <v>4062</v>
      </c>
      <c r="B635" s="25">
        <v>43820</v>
      </c>
      <c r="C635" s="9" t="str">
        <f t="shared" si="27"/>
        <v>Saturday</v>
      </c>
      <c r="D635" s="9" t="str">
        <f t="shared" si="28"/>
        <v>December</v>
      </c>
      <c r="E635" s="9" t="s">
        <v>4063</v>
      </c>
      <c r="F635" s="9" t="s">
        <v>6179</v>
      </c>
      <c r="G635" s="9">
        <v>4</v>
      </c>
      <c r="H635" s="9" t="str">
        <f>_xlfn.XLOOKUP(E635,customers!$A$2:$A$1001,customers!$B$2:$B$1001,,0)</f>
        <v>Gaspar McGavin</v>
      </c>
      <c r="I635" s="9" t="str">
        <f>IF(_xlfn.XLOOKUP(E635,customers!$A$2:$A$1001,customers!$C$2:$C$1001,,0)=0,"Not Available",(_xlfn.XLOOKUP(E635,customers!$A$2:$A$1001,customers!$C$2:$C$1001,,0)))</f>
        <v>gmcgavinhl@histats.com</v>
      </c>
      <c r="J635" s="9" t="str">
        <f>_xlfn.XLOOKUP(E635,customers!$A$1:$A$1001,customers!$G$1:$G$1001,,0)</f>
        <v>United States</v>
      </c>
      <c r="K635" s="9" t="str">
        <f>_xlfn.XLOOKUP($E635,customers!$A$2:$A$1001,customers!$F$2:$F$1001,,0)</f>
        <v>Wilkes Barre</v>
      </c>
      <c r="L635" s="9" t="s">
        <v>6196</v>
      </c>
      <c r="M635" s="9" t="s">
        <v>6200</v>
      </c>
      <c r="N635" s="10">
        <f>INDEX(products!$A$1:$G$49,MATCH('orders '!$F635,products!$A$1:$A$49,0),MATCH('orders '!N$1,products!$A$1:$G$1,0))</f>
        <v>1</v>
      </c>
      <c r="O635" s="26">
        <f>INDEX(products!$A$1:$G$49,MATCH('orders '!$F635,products!$A$1:$A$49,0),MATCH('orders '!O$1,products!$A$1:$G$1,0))</f>
        <v>11.95</v>
      </c>
      <c r="P635" s="26">
        <f t="shared" si="29"/>
        <v>47.8</v>
      </c>
      <c r="Q635" s="11">
        <f>_xlfn.XLOOKUP($F635,products!$A$2:$A$49,products!$G$2:$G$49,,0)</f>
        <v>0.71699999999999997</v>
      </c>
      <c r="R635" s="6" t="str">
        <f>IF(_xlfn.XLOOKUP(E635,customers!A635:A1634,customers!I635:I1634,0)=0,"Not Available",(_xlfn.XLOOKUP(E635,customers!A635:A1634,customers!I635:I1634,0)))</f>
        <v>No</v>
      </c>
    </row>
    <row r="636" spans="1:18" x14ac:dyDescent="0.25">
      <c r="A636" s="6" t="s">
        <v>4068</v>
      </c>
      <c r="B636" s="23">
        <v>43940</v>
      </c>
      <c r="C636" s="6" t="str">
        <f t="shared" si="27"/>
        <v>Sunday</v>
      </c>
      <c r="D636" s="6" t="str">
        <f t="shared" si="28"/>
        <v>April</v>
      </c>
      <c r="E636" s="6" t="s">
        <v>4069</v>
      </c>
      <c r="F636" s="6" t="s">
        <v>6162</v>
      </c>
      <c r="G636" s="6">
        <v>3</v>
      </c>
      <c r="H636" s="6" t="str">
        <f>_xlfn.XLOOKUP(E636,customers!$A$2:$A$1001,customers!$B$2:$B$1001,,0)</f>
        <v>Lindy Uttermare</v>
      </c>
      <c r="I636" s="6" t="str">
        <f>IF(_xlfn.XLOOKUP(E636,customers!$A$2:$A$1001,customers!$C$2:$C$1001,,0)=0,"Not Available",(_xlfn.XLOOKUP(E636,customers!$A$2:$A$1001,customers!$C$2:$C$1001,,0)))</f>
        <v>luttermarehm@engadget.com</v>
      </c>
      <c r="J636" s="6" t="str">
        <f>_xlfn.XLOOKUP(E636,customers!$A$1:$A$1001,customers!$G$1:$G$1001,,0)</f>
        <v>United States</v>
      </c>
      <c r="K636" s="6" t="str">
        <f>_xlfn.XLOOKUP($E636,customers!$A$2:$A$1001,customers!$F$2:$F$1001,,0)</f>
        <v>Denton</v>
      </c>
      <c r="L636" s="6" t="s">
        <v>6201</v>
      </c>
      <c r="M636" s="6" t="s">
        <v>6197</v>
      </c>
      <c r="N636" s="7">
        <f>INDEX(products!$A$1:$G$49,MATCH('orders '!$F636,products!$A$1:$A$49,0),MATCH('orders '!N$1,products!$A$1:$G$1,0))</f>
        <v>1</v>
      </c>
      <c r="O636" s="24">
        <f>INDEX(products!$A$1:$G$49,MATCH('orders '!$F636,products!$A$1:$A$49,0),MATCH('orders '!O$1,products!$A$1:$G$1,0))</f>
        <v>14.55</v>
      </c>
      <c r="P636" s="24">
        <f t="shared" si="29"/>
        <v>43.650000000000006</v>
      </c>
      <c r="Q636" s="8">
        <f>_xlfn.XLOOKUP($F636,products!$A$2:$A$49,products!$G$2:$G$49,,0)</f>
        <v>1.8915000000000002</v>
      </c>
      <c r="R636" s="6" t="str">
        <f>IF(_xlfn.XLOOKUP(E636,customers!A636:A1635,customers!I636:I1635,0)=0,"Not Available",(_xlfn.XLOOKUP(E636,customers!A636:A1635,customers!I636:I1635,0)))</f>
        <v>No</v>
      </c>
    </row>
    <row r="637" spans="1:18" x14ac:dyDescent="0.25">
      <c r="A637" s="9" t="s">
        <v>4074</v>
      </c>
      <c r="B637" s="25">
        <v>44578</v>
      </c>
      <c r="C637" s="9" t="str">
        <f t="shared" si="27"/>
        <v>Monday</v>
      </c>
      <c r="D637" s="9" t="str">
        <f t="shared" si="28"/>
        <v>January</v>
      </c>
      <c r="E637" s="9" t="s">
        <v>4075</v>
      </c>
      <c r="F637" s="9" t="s">
        <v>6176</v>
      </c>
      <c r="G637" s="9">
        <v>4</v>
      </c>
      <c r="H637" s="9" t="str">
        <f>_xlfn.XLOOKUP(E637,customers!$A$2:$A$1001,customers!$B$2:$B$1001,,0)</f>
        <v>Eal D'Ambrogio</v>
      </c>
      <c r="I637" s="9" t="str">
        <f>IF(_xlfn.XLOOKUP(E637,customers!$A$2:$A$1001,customers!$C$2:$C$1001,,0)=0,"Not Available",(_xlfn.XLOOKUP(E637,customers!$A$2:$A$1001,customers!$C$2:$C$1001,,0)))</f>
        <v>edambrogiohn@techcrunch.com</v>
      </c>
      <c r="J637" s="9" t="str">
        <f>_xlfn.XLOOKUP(E637,customers!$A$1:$A$1001,customers!$G$1:$G$1001,,0)</f>
        <v>United States</v>
      </c>
      <c r="K637" s="9" t="str">
        <f>_xlfn.XLOOKUP($E637,customers!$A$2:$A$1001,customers!$F$2:$F$1001,,0)</f>
        <v>Lees Summit</v>
      </c>
      <c r="L637" s="9" t="s">
        <v>6198</v>
      </c>
      <c r="M637" s="9" t="s">
        <v>6200</v>
      </c>
      <c r="N637" s="10">
        <f>INDEX(products!$A$1:$G$49,MATCH('orders '!$F637,products!$A$1:$A$49,0),MATCH('orders '!N$1,products!$A$1:$G$1,0))</f>
        <v>0.5</v>
      </c>
      <c r="O637" s="26">
        <f>INDEX(products!$A$1:$G$49,MATCH('orders '!$F637,products!$A$1:$A$49,0),MATCH('orders '!O$1,products!$A$1:$G$1,0))</f>
        <v>8.91</v>
      </c>
      <c r="P637" s="26">
        <f t="shared" si="29"/>
        <v>35.64</v>
      </c>
      <c r="Q637" s="11">
        <f>_xlfn.XLOOKUP($F637,products!$A$2:$A$49,products!$G$2:$G$49,,0)</f>
        <v>0.98009999999999997</v>
      </c>
      <c r="R637" s="6" t="str">
        <f>IF(_xlfn.XLOOKUP(E637,customers!A637:A1636,customers!I637:I1636,0)=0,"Not Available",(_xlfn.XLOOKUP(E637,customers!A637:A1636,customers!I637:I1636,0)))</f>
        <v>Yes</v>
      </c>
    </row>
    <row r="638" spans="1:18" x14ac:dyDescent="0.25">
      <c r="A638" s="6" t="s">
        <v>4080</v>
      </c>
      <c r="B638" s="23">
        <v>43487</v>
      </c>
      <c r="C638" s="6" t="str">
        <f t="shared" si="27"/>
        <v>Tuesday</v>
      </c>
      <c r="D638" s="6" t="str">
        <f t="shared" si="28"/>
        <v>January</v>
      </c>
      <c r="E638" s="6" t="s">
        <v>4081</v>
      </c>
      <c r="F638" s="6" t="s">
        <v>6170</v>
      </c>
      <c r="G638" s="6">
        <v>6</v>
      </c>
      <c r="H638" s="6" t="str">
        <f>_xlfn.XLOOKUP(E638,customers!$A$2:$A$1001,customers!$B$2:$B$1001,,0)</f>
        <v>Carolee Winchcombe</v>
      </c>
      <c r="I638" s="6" t="str">
        <f>IF(_xlfn.XLOOKUP(E638,customers!$A$2:$A$1001,customers!$C$2:$C$1001,,0)=0,"Not Available",(_xlfn.XLOOKUP(E638,customers!$A$2:$A$1001,customers!$C$2:$C$1001,,0)))</f>
        <v>cwinchcombeho@jiathis.com</v>
      </c>
      <c r="J638" s="6" t="str">
        <f>_xlfn.XLOOKUP(E638,customers!$A$1:$A$1001,customers!$G$1:$G$1001,,0)</f>
        <v>United States</v>
      </c>
      <c r="K638" s="6" t="str">
        <f>_xlfn.XLOOKUP($E638,customers!$A$2:$A$1001,customers!$F$2:$F$1001,,0)</f>
        <v>Little Rock</v>
      </c>
      <c r="L638" s="6" t="s">
        <v>6201</v>
      </c>
      <c r="M638" s="6" t="s">
        <v>6200</v>
      </c>
      <c r="N638" s="7">
        <f>INDEX(products!$A$1:$G$49,MATCH('orders '!$F638,products!$A$1:$A$49,0),MATCH('orders '!N$1,products!$A$1:$G$1,0))</f>
        <v>1</v>
      </c>
      <c r="O638" s="24">
        <f>INDEX(products!$A$1:$G$49,MATCH('orders '!$F638,products!$A$1:$A$49,0),MATCH('orders '!O$1,products!$A$1:$G$1,0))</f>
        <v>15.85</v>
      </c>
      <c r="P638" s="24">
        <f t="shared" si="29"/>
        <v>95.1</v>
      </c>
      <c r="Q638" s="8">
        <f>_xlfn.XLOOKUP($F638,products!$A$2:$A$49,products!$G$2:$G$49,,0)</f>
        <v>2.0605000000000002</v>
      </c>
      <c r="R638" s="6" t="str">
        <f>IF(_xlfn.XLOOKUP(E638,customers!A638:A1637,customers!I638:I1637,0)=0,"Not Available",(_xlfn.XLOOKUP(E638,customers!A638:A1637,customers!I638:I1637,0)))</f>
        <v>Yes</v>
      </c>
    </row>
    <row r="639" spans="1:18" x14ac:dyDescent="0.25">
      <c r="A639" s="9" t="s">
        <v>4086</v>
      </c>
      <c r="B639" s="25">
        <v>43889</v>
      </c>
      <c r="C639" s="9" t="str">
        <f t="shared" si="27"/>
        <v>Friday</v>
      </c>
      <c r="D639" s="9" t="str">
        <f t="shared" si="28"/>
        <v>February</v>
      </c>
      <c r="E639" s="9" t="s">
        <v>4087</v>
      </c>
      <c r="F639" s="9" t="s">
        <v>6166</v>
      </c>
      <c r="G639" s="9">
        <v>1</v>
      </c>
      <c r="H639" s="9" t="str">
        <f>_xlfn.XLOOKUP(E639,customers!$A$2:$A$1001,customers!$B$2:$B$1001,,0)</f>
        <v>Benedikta Paumier</v>
      </c>
      <c r="I639" s="9" t="str">
        <f>IF(_xlfn.XLOOKUP(E639,customers!$A$2:$A$1001,customers!$C$2:$C$1001,,0)=0,"Not Available",(_xlfn.XLOOKUP(E639,customers!$A$2:$A$1001,customers!$C$2:$C$1001,,0)))</f>
        <v>bpaumierhp@umn.edu</v>
      </c>
      <c r="J639" s="9" t="str">
        <f>_xlfn.XLOOKUP(E639,customers!$A$1:$A$1001,customers!$G$1:$G$1001,,0)</f>
        <v>Ireland</v>
      </c>
      <c r="K639" s="9" t="str">
        <f>_xlfn.XLOOKUP($E639,customers!$A$2:$A$1001,customers!$F$2:$F$1001,,0)</f>
        <v>Ballisodare</v>
      </c>
      <c r="L639" s="9" t="s">
        <v>6198</v>
      </c>
      <c r="M639" s="9" t="s">
        <v>6197</v>
      </c>
      <c r="N639" s="10">
        <f>INDEX(products!$A$1:$G$49,MATCH('orders '!$F639,products!$A$1:$A$49,0),MATCH('orders '!N$1,products!$A$1:$G$1,0))</f>
        <v>2.5</v>
      </c>
      <c r="O639" s="26">
        <f>INDEX(products!$A$1:$G$49,MATCH('orders '!$F639,products!$A$1:$A$49,0),MATCH('orders '!O$1,products!$A$1:$G$1,0))</f>
        <v>31.624999999999996</v>
      </c>
      <c r="P639" s="26">
        <f t="shared" si="29"/>
        <v>31.624999999999996</v>
      </c>
      <c r="Q639" s="11">
        <f>_xlfn.XLOOKUP($F639,products!$A$2:$A$49,products!$G$2:$G$49,,0)</f>
        <v>3.4787499999999998</v>
      </c>
      <c r="R639" s="6" t="str">
        <f>IF(_xlfn.XLOOKUP(E639,customers!A639:A1638,customers!I639:I1638,0)=0,"Not Available",(_xlfn.XLOOKUP(E639,customers!A639:A1638,customers!I639:I1638,0)))</f>
        <v>Yes</v>
      </c>
    </row>
    <row r="640" spans="1:18" x14ac:dyDescent="0.25">
      <c r="A640" s="6" t="s">
        <v>4093</v>
      </c>
      <c r="B640" s="23">
        <v>43684</v>
      </c>
      <c r="C640" s="6" t="str">
        <f t="shared" si="27"/>
        <v>Wednesday</v>
      </c>
      <c r="D640" s="6" t="str">
        <f t="shared" si="28"/>
        <v>August</v>
      </c>
      <c r="E640" s="6" t="s">
        <v>4094</v>
      </c>
      <c r="F640" s="6" t="s">
        <v>6175</v>
      </c>
      <c r="G640" s="6">
        <v>3</v>
      </c>
      <c r="H640" s="6" t="str">
        <f>_xlfn.XLOOKUP(E640,customers!$A$2:$A$1001,customers!$B$2:$B$1001,,0)</f>
        <v>Neville Piatto</v>
      </c>
      <c r="I640" s="6" t="str">
        <f>IF(_xlfn.XLOOKUP(E640,customers!$A$2:$A$1001,customers!$C$2:$C$1001,,0)=0,"Not Available",(_xlfn.XLOOKUP(E640,customers!$A$2:$A$1001,customers!$C$2:$C$1001,,0)))</f>
        <v>Not Available</v>
      </c>
      <c r="J640" s="6" t="str">
        <f>_xlfn.XLOOKUP(E640,customers!$A$1:$A$1001,customers!$G$1:$G$1001,,0)</f>
        <v>Ireland</v>
      </c>
      <c r="K640" s="6" t="str">
        <f>_xlfn.XLOOKUP($E640,customers!$A$2:$A$1001,customers!$F$2:$F$1001,,0)</f>
        <v>Daingean</v>
      </c>
      <c r="L640" s="6" t="s">
        <v>6199</v>
      </c>
      <c r="M640" s="6" t="s">
        <v>6197</v>
      </c>
      <c r="N640" s="7">
        <f>INDEX(products!$A$1:$G$49,MATCH('orders '!$F640,products!$A$1:$A$49,0),MATCH('orders '!N$1,products!$A$1:$G$1,0))</f>
        <v>2.5</v>
      </c>
      <c r="O640" s="24">
        <f>INDEX(products!$A$1:$G$49,MATCH('orders '!$F640,products!$A$1:$A$49,0),MATCH('orders '!O$1,products!$A$1:$G$1,0))</f>
        <v>25.874999999999996</v>
      </c>
      <c r="P640" s="24">
        <f t="shared" si="29"/>
        <v>77.624999999999986</v>
      </c>
      <c r="Q640" s="8">
        <f>_xlfn.XLOOKUP($F640,products!$A$2:$A$49,products!$G$2:$G$49,,0)</f>
        <v>2.3287499999999994</v>
      </c>
      <c r="R640" s="6" t="str">
        <f>IF(_xlfn.XLOOKUP(E640,customers!A640:A1639,customers!I640:I1639,0)=0,"Not Available",(_xlfn.XLOOKUP(E640,customers!A640:A1639,customers!I640:I1639,0)))</f>
        <v>Yes</v>
      </c>
    </row>
    <row r="641" spans="1:18" x14ac:dyDescent="0.25">
      <c r="A641" s="9" t="s">
        <v>4098</v>
      </c>
      <c r="B641" s="25">
        <v>44331</v>
      </c>
      <c r="C641" s="9" t="str">
        <f t="shared" si="27"/>
        <v>Saturday</v>
      </c>
      <c r="D641" s="9" t="str">
        <f t="shared" si="28"/>
        <v>May</v>
      </c>
      <c r="E641" s="9" t="s">
        <v>4099</v>
      </c>
      <c r="F641" s="9" t="s">
        <v>6150</v>
      </c>
      <c r="G641" s="9">
        <v>1</v>
      </c>
      <c r="H641" s="9" t="str">
        <f>_xlfn.XLOOKUP(E641,customers!$A$2:$A$1001,customers!$B$2:$B$1001,,0)</f>
        <v>Jeno Capey</v>
      </c>
      <c r="I641" s="9" t="str">
        <f>IF(_xlfn.XLOOKUP(E641,customers!$A$2:$A$1001,customers!$C$2:$C$1001,,0)=0,"Not Available",(_xlfn.XLOOKUP(E641,customers!$A$2:$A$1001,customers!$C$2:$C$1001,,0)))</f>
        <v>jcapeyhr@bravesites.com</v>
      </c>
      <c r="J641" s="9" t="str">
        <f>_xlfn.XLOOKUP(E641,customers!$A$1:$A$1001,customers!$G$1:$G$1001,,0)</f>
        <v>United States</v>
      </c>
      <c r="K641" s="9" t="str">
        <f>_xlfn.XLOOKUP($E641,customers!$A$2:$A$1001,customers!$F$2:$F$1001,,0)</f>
        <v>Erie</v>
      </c>
      <c r="L641" s="9" t="s">
        <v>6201</v>
      </c>
      <c r="M641" s="9" t="s">
        <v>6202</v>
      </c>
      <c r="N641" s="10">
        <f>INDEX(products!$A$1:$G$49,MATCH('orders '!$F641,products!$A$1:$A$49,0),MATCH('orders '!N$1,products!$A$1:$G$1,0))</f>
        <v>0.2</v>
      </c>
      <c r="O641" s="26">
        <f>INDEX(products!$A$1:$G$49,MATCH('orders '!$F641,products!$A$1:$A$49,0),MATCH('orders '!O$1,products!$A$1:$G$1,0))</f>
        <v>3.8849999999999998</v>
      </c>
      <c r="P641" s="26">
        <f t="shared" si="29"/>
        <v>3.8849999999999998</v>
      </c>
      <c r="Q641" s="11">
        <f>_xlfn.XLOOKUP($F641,products!$A$2:$A$49,products!$G$2:$G$49,,0)</f>
        <v>0.50505</v>
      </c>
      <c r="R641" s="6" t="str">
        <f>IF(_xlfn.XLOOKUP(E641,customers!A641:A1640,customers!I641:I1640,0)=0,"Not Available",(_xlfn.XLOOKUP(E641,customers!A641:A1640,customers!I641:I1640,0)))</f>
        <v>Yes</v>
      </c>
    </row>
    <row r="642" spans="1:18" x14ac:dyDescent="0.25">
      <c r="A642" s="6" t="s">
        <v>4104</v>
      </c>
      <c r="B642" s="23">
        <v>44547</v>
      </c>
      <c r="C642" s="6" t="str">
        <f t="shared" si="27"/>
        <v>Friday</v>
      </c>
      <c r="D642" s="6" t="str">
        <f t="shared" si="28"/>
        <v>December</v>
      </c>
      <c r="E642" s="6" t="s">
        <v>4152</v>
      </c>
      <c r="F642" s="6" t="s">
        <v>6142</v>
      </c>
      <c r="G642" s="6">
        <v>5</v>
      </c>
      <c r="H642" s="6" t="str">
        <f>_xlfn.XLOOKUP(E642,customers!$A$2:$A$1001,customers!$B$2:$B$1001,,0)</f>
        <v>Tuckie Mathonnet</v>
      </c>
      <c r="I642" s="6" t="str">
        <f>IF(_xlfn.XLOOKUP(E642,customers!$A$2:$A$1001,customers!$C$2:$C$1001,,0)=0,"Not Available",(_xlfn.XLOOKUP(E642,customers!$A$2:$A$1001,customers!$C$2:$C$1001,,0)))</f>
        <v>tmathonneti0@google.co.jp</v>
      </c>
      <c r="J642" s="6" t="str">
        <f>_xlfn.XLOOKUP(E642,customers!$A$1:$A$1001,customers!$G$1:$G$1001,,0)</f>
        <v>United States</v>
      </c>
      <c r="K642" s="6" t="str">
        <f>_xlfn.XLOOKUP($E642,customers!$A$2:$A$1001,customers!$F$2:$F$1001,,0)</f>
        <v>Columbus</v>
      </c>
      <c r="L642" s="6" t="s">
        <v>6196</v>
      </c>
      <c r="M642" s="6" t="s">
        <v>6200</v>
      </c>
      <c r="N642" s="7">
        <f>INDEX(products!$A$1:$G$49,MATCH('orders '!$F642,products!$A$1:$A$49,0),MATCH('orders '!N$1,products!$A$1:$G$1,0))</f>
        <v>2.5</v>
      </c>
      <c r="O642" s="24">
        <f>INDEX(products!$A$1:$G$49,MATCH('orders '!$F642,products!$A$1:$A$49,0),MATCH('orders '!O$1,products!$A$1:$G$1,0))</f>
        <v>27.484999999999996</v>
      </c>
      <c r="P642" s="24">
        <f t="shared" si="29"/>
        <v>137.42499999999998</v>
      </c>
      <c r="Q642" s="8">
        <f>_xlfn.XLOOKUP($F642,products!$A$2:$A$49,products!$G$2:$G$49,,0)</f>
        <v>1.6490999999999998</v>
      </c>
      <c r="R642" s="6" t="str">
        <f>IF(_xlfn.XLOOKUP(E642,customers!A642:A1641,customers!I642:I1641,0)=0,"Not Available",(_xlfn.XLOOKUP(E642,customers!A642:A1641,customers!I642:I1641,0)))</f>
        <v>No</v>
      </c>
    </row>
    <row r="643" spans="1:18" x14ac:dyDescent="0.25">
      <c r="A643" s="9" t="s">
        <v>4109</v>
      </c>
      <c r="B643" s="25">
        <v>44448</v>
      </c>
      <c r="C643" s="9" t="str">
        <f t="shared" ref="C643:C706" si="30">TEXT(B643,"dddd")</f>
        <v>Thursday</v>
      </c>
      <c r="D643" s="9" t="str">
        <f t="shared" ref="D643:D706" si="31">TEXT(B643,"mmmm")</f>
        <v>September</v>
      </c>
      <c r="E643" s="9" t="s">
        <v>4110</v>
      </c>
      <c r="F643" s="9" t="s">
        <v>6179</v>
      </c>
      <c r="G643" s="9">
        <v>3</v>
      </c>
      <c r="H643" s="9" t="str">
        <f>_xlfn.XLOOKUP(E643,customers!$A$2:$A$1001,customers!$B$2:$B$1001,,0)</f>
        <v>Yardley Basill</v>
      </c>
      <c r="I643" s="9" t="str">
        <f>IF(_xlfn.XLOOKUP(E643,customers!$A$2:$A$1001,customers!$C$2:$C$1001,,0)=0,"Not Available",(_xlfn.XLOOKUP(E643,customers!$A$2:$A$1001,customers!$C$2:$C$1001,,0)))</f>
        <v>ybasillht@theguardian.com</v>
      </c>
      <c r="J643" s="9" t="str">
        <f>_xlfn.XLOOKUP(E643,customers!$A$1:$A$1001,customers!$G$1:$G$1001,,0)</f>
        <v>United States</v>
      </c>
      <c r="K643" s="9" t="str">
        <f>_xlfn.XLOOKUP($E643,customers!$A$2:$A$1001,customers!$F$2:$F$1001,,0)</f>
        <v>Pittsburgh</v>
      </c>
      <c r="L643" s="9" t="s">
        <v>6196</v>
      </c>
      <c r="M643" s="9" t="s">
        <v>6200</v>
      </c>
      <c r="N643" s="10">
        <f>INDEX(products!$A$1:$G$49,MATCH('orders '!$F643,products!$A$1:$A$49,0),MATCH('orders '!N$1,products!$A$1:$G$1,0))</f>
        <v>1</v>
      </c>
      <c r="O643" s="26">
        <f>INDEX(products!$A$1:$G$49,MATCH('orders '!$F643,products!$A$1:$A$49,0),MATCH('orders '!O$1,products!$A$1:$G$1,0))</f>
        <v>11.95</v>
      </c>
      <c r="P643" s="26">
        <f t="shared" ref="P643:P706" si="32">O643*G643</f>
        <v>35.849999999999994</v>
      </c>
      <c r="Q643" s="11">
        <f>_xlfn.XLOOKUP($F643,products!$A$2:$A$49,products!$G$2:$G$49,,0)</f>
        <v>0.71699999999999997</v>
      </c>
      <c r="R643" s="6" t="str">
        <f>IF(_xlfn.XLOOKUP(E643,customers!A643:A1642,customers!I643:I1642,0)=0,"Not Available",(_xlfn.XLOOKUP(E643,customers!A643:A1642,customers!I643:I1642,0)))</f>
        <v>Yes</v>
      </c>
    </row>
    <row r="644" spans="1:18" x14ac:dyDescent="0.25">
      <c r="A644" s="6" t="s">
        <v>4115</v>
      </c>
      <c r="B644" s="23">
        <v>43880</v>
      </c>
      <c r="C644" s="6" t="str">
        <f t="shared" si="30"/>
        <v>Wednesday</v>
      </c>
      <c r="D644" s="6" t="str">
        <f t="shared" si="31"/>
        <v>February</v>
      </c>
      <c r="E644" s="6" t="s">
        <v>4116</v>
      </c>
      <c r="F644" s="6" t="s">
        <v>6156</v>
      </c>
      <c r="G644" s="6">
        <v>2</v>
      </c>
      <c r="H644" s="6" t="str">
        <f>_xlfn.XLOOKUP(E644,customers!$A$2:$A$1001,customers!$B$2:$B$1001,,0)</f>
        <v>Maggy Baistow</v>
      </c>
      <c r="I644" s="6" t="str">
        <f>IF(_xlfn.XLOOKUP(E644,customers!$A$2:$A$1001,customers!$C$2:$C$1001,,0)=0,"Not Available",(_xlfn.XLOOKUP(E644,customers!$A$2:$A$1001,customers!$C$2:$C$1001,,0)))</f>
        <v>mbaistowhu@i2i.jp</v>
      </c>
      <c r="J644" s="6" t="str">
        <f>_xlfn.XLOOKUP(E644,customers!$A$1:$A$1001,customers!$G$1:$G$1001,,0)</f>
        <v>United Kingdom</v>
      </c>
      <c r="K644" s="6" t="str">
        <f>_xlfn.XLOOKUP($E644,customers!$A$2:$A$1001,customers!$F$2:$F$1001,,0)</f>
        <v>Ford</v>
      </c>
      <c r="L644" s="6" t="s">
        <v>6198</v>
      </c>
      <c r="M644" s="6" t="s">
        <v>6197</v>
      </c>
      <c r="N644" s="7">
        <f>INDEX(products!$A$1:$G$49,MATCH('orders '!$F644,products!$A$1:$A$49,0),MATCH('orders '!N$1,products!$A$1:$G$1,0))</f>
        <v>0.2</v>
      </c>
      <c r="O644" s="24">
        <f>INDEX(products!$A$1:$G$49,MATCH('orders '!$F644,products!$A$1:$A$49,0),MATCH('orders '!O$1,products!$A$1:$G$1,0))</f>
        <v>4.125</v>
      </c>
      <c r="P644" s="24">
        <f t="shared" si="32"/>
        <v>8.25</v>
      </c>
      <c r="Q644" s="8">
        <f>_xlfn.XLOOKUP($F644,products!$A$2:$A$49,products!$G$2:$G$49,,0)</f>
        <v>0.45374999999999999</v>
      </c>
      <c r="R644" s="6" t="str">
        <f>IF(_xlfn.XLOOKUP(E644,customers!A644:A1643,customers!I644:I1643,0)=0,"Not Available",(_xlfn.XLOOKUP(E644,customers!A644:A1643,customers!I644:I1643,0)))</f>
        <v>Yes</v>
      </c>
    </row>
    <row r="645" spans="1:18" x14ac:dyDescent="0.25">
      <c r="A645" s="9" t="s">
        <v>4123</v>
      </c>
      <c r="B645" s="25">
        <v>44011</v>
      </c>
      <c r="C645" s="9" t="str">
        <f t="shared" si="30"/>
        <v>Monday</v>
      </c>
      <c r="D645" s="9" t="str">
        <f t="shared" si="31"/>
        <v>June</v>
      </c>
      <c r="E645" s="9" t="s">
        <v>4124</v>
      </c>
      <c r="F645" s="9" t="s">
        <v>6148</v>
      </c>
      <c r="G645" s="9">
        <v>3</v>
      </c>
      <c r="H645" s="9" t="str">
        <f>_xlfn.XLOOKUP(E645,customers!$A$2:$A$1001,customers!$B$2:$B$1001,,0)</f>
        <v>Courtney Pallant</v>
      </c>
      <c r="I645" s="9" t="str">
        <f>IF(_xlfn.XLOOKUP(E645,customers!$A$2:$A$1001,customers!$C$2:$C$1001,,0)=0,"Not Available",(_xlfn.XLOOKUP(E645,customers!$A$2:$A$1001,customers!$C$2:$C$1001,,0)))</f>
        <v>cpallanthv@typepad.com</v>
      </c>
      <c r="J645" s="9" t="str">
        <f>_xlfn.XLOOKUP(E645,customers!$A$1:$A$1001,customers!$G$1:$G$1001,,0)</f>
        <v>United States</v>
      </c>
      <c r="K645" s="9" t="str">
        <f>_xlfn.XLOOKUP($E645,customers!$A$2:$A$1001,customers!$F$2:$F$1001,,0)</f>
        <v>Dallas</v>
      </c>
      <c r="L645" s="9" t="s">
        <v>6198</v>
      </c>
      <c r="M645" s="9" t="s">
        <v>6200</v>
      </c>
      <c r="N645" s="10">
        <f>INDEX(products!$A$1:$G$49,MATCH('orders '!$F645,products!$A$1:$A$49,0),MATCH('orders '!N$1,products!$A$1:$G$1,0))</f>
        <v>2.5</v>
      </c>
      <c r="O645" s="26">
        <f>INDEX(products!$A$1:$G$49,MATCH('orders '!$F645,products!$A$1:$A$49,0),MATCH('orders '!O$1,products!$A$1:$G$1,0))</f>
        <v>34.154999999999994</v>
      </c>
      <c r="P645" s="26">
        <f t="shared" si="32"/>
        <v>102.46499999999997</v>
      </c>
      <c r="Q645" s="11">
        <f>_xlfn.XLOOKUP($F645,products!$A$2:$A$49,products!$G$2:$G$49,,0)</f>
        <v>3.7570499999999996</v>
      </c>
      <c r="R645" s="6" t="str">
        <f>IF(_xlfn.XLOOKUP(E645,customers!A645:A1644,customers!I645:I1644,0)=0,"Not Available",(_xlfn.XLOOKUP(E645,customers!A645:A1644,customers!I645:I1644,0)))</f>
        <v>Yes</v>
      </c>
    </row>
    <row r="646" spans="1:18" x14ac:dyDescent="0.25">
      <c r="A646" s="6" t="s">
        <v>4128</v>
      </c>
      <c r="B646" s="23">
        <v>44694</v>
      </c>
      <c r="C646" s="6" t="str">
        <f t="shared" si="30"/>
        <v>Friday</v>
      </c>
      <c r="D646" s="6" t="str">
        <f t="shared" si="31"/>
        <v>May</v>
      </c>
      <c r="E646" s="6" t="s">
        <v>4129</v>
      </c>
      <c r="F646" s="6" t="s">
        <v>6149</v>
      </c>
      <c r="G646" s="6">
        <v>2</v>
      </c>
      <c r="H646" s="6" t="str">
        <f>_xlfn.XLOOKUP(E646,customers!$A$2:$A$1001,customers!$B$2:$B$1001,,0)</f>
        <v>Marne Mingey</v>
      </c>
      <c r="I646" s="6" t="str">
        <f>IF(_xlfn.XLOOKUP(E646,customers!$A$2:$A$1001,customers!$C$2:$C$1001,,0)=0,"Not Available",(_xlfn.XLOOKUP(E646,customers!$A$2:$A$1001,customers!$C$2:$C$1001,,0)))</f>
        <v>Not Available</v>
      </c>
      <c r="J646" s="6" t="str">
        <f>_xlfn.XLOOKUP(E646,customers!$A$1:$A$1001,customers!$G$1:$G$1001,,0)</f>
        <v>United States</v>
      </c>
      <c r="K646" s="6" t="str">
        <f>_xlfn.XLOOKUP($E646,customers!$A$2:$A$1001,customers!$F$2:$F$1001,,0)</f>
        <v>Miami</v>
      </c>
      <c r="L646" s="6" t="s">
        <v>6196</v>
      </c>
      <c r="M646" s="6" t="s">
        <v>6202</v>
      </c>
      <c r="N646" s="7">
        <f>INDEX(products!$A$1:$G$49,MATCH('orders '!$F646,products!$A$1:$A$49,0),MATCH('orders '!N$1,products!$A$1:$G$1,0))</f>
        <v>2.5</v>
      </c>
      <c r="O646" s="24">
        <f>INDEX(products!$A$1:$G$49,MATCH('orders '!$F646,products!$A$1:$A$49,0),MATCH('orders '!O$1,products!$A$1:$G$1,0))</f>
        <v>20.584999999999997</v>
      </c>
      <c r="P646" s="24">
        <f t="shared" si="32"/>
        <v>41.169999999999995</v>
      </c>
      <c r="Q646" s="8">
        <f>_xlfn.XLOOKUP($F646,products!$A$2:$A$49,products!$G$2:$G$49,,0)</f>
        <v>1.2350999999999999</v>
      </c>
      <c r="R646" s="6" t="str">
        <f>IF(_xlfn.XLOOKUP(E646,customers!A646:A1645,customers!I646:I1645,0)=0,"Not Available",(_xlfn.XLOOKUP(E646,customers!A646:A1645,customers!I646:I1645,0)))</f>
        <v>No</v>
      </c>
    </row>
    <row r="647" spans="1:18" x14ac:dyDescent="0.25">
      <c r="A647" s="9" t="s">
        <v>4133</v>
      </c>
      <c r="B647" s="25">
        <v>44106</v>
      </c>
      <c r="C647" s="9" t="str">
        <f t="shared" si="30"/>
        <v>Friday</v>
      </c>
      <c r="D647" s="9" t="str">
        <f t="shared" si="31"/>
        <v>October</v>
      </c>
      <c r="E647" s="9" t="s">
        <v>4134</v>
      </c>
      <c r="F647" s="9" t="s">
        <v>6168</v>
      </c>
      <c r="G647" s="9">
        <v>3</v>
      </c>
      <c r="H647" s="9" t="str">
        <f>_xlfn.XLOOKUP(E647,customers!$A$2:$A$1001,customers!$B$2:$B$1001,,0)</f>
        <v>Denny O' Ronan</v>
      </c>
      <c r="I647" s="9" t="str">
        <f>IF(_xlfn.XLOOKUP(E647,customers!$A$2:$A$1001,customers!$C$2:$C$1001,,0)=0,"Not Available",(_xlfn.XLOOKUP(E647,customers!$A$2:$A$1001,customers!$C$2:$C$1001,,0)))</f>
        <v>dohx@redcross.org</v>
      </c>
      <c r="J647" s="9" t="str">
        <f>_xlfn.XLOOKUP(E647,customers!$A$1:$A$1001,customers!$G$1:$G$1001,,0)</f>
        <v>United States</v>
      </c>
      <c r="K647" s="9" t="str">
        <f>_xlfn.XLOOKUP($E647,customers!$A$2:$A$1001,customers!$F$2:$F$1001,,0)</f>
        <v>San Angelo</v>
      </c>
      <c r="L647" s="9" t="s">
        <v>6199</v>
      </c>
      <c r="M647" s="9" t="s">
        <v>6202</v>
      </c>
      <c r="N647" s="10">
        <f>INDEX(products!$A$1:$G$49,MATCH('orders '!$F647,products!$A$1:$A$49,0),MATCH('orders '!N$1,products!$A$1:$G$1,0))</f>
        <v>2.5</v>
      </c>
      <c r="O647" s="26">
        <f>INDEX(products!$A$1:$G$49,MATCH('orders '!$F647,products!$A$1:$A$49,0),MATCH('orders '!O$1,products!$A$1:$G$1,0))</f>
        <v>22.884999999999998</v>
      </c>
      <c r="P647" s="26">
        <f t="shared" si="32"/>
        <v>68.655000000000001</v>
      </c>
      <c r="Q647" s="11">
        <f>_xlfn.XLOOKUP($F647,products!$A$2:$A$49,products!$G$2:$G$49,,0)</f>
        <v>2.0596499999999995</v>
      </c>
      <c r="R647" s="6" t="str">
        <f>IF(_xlfn.XLOOKUP(E647,customers!A647:A1646,customers!I647:I1646,0)=0,"Not Available",(_xlfn.XLOOKUP(E647,customers!A647:A1646,customers!I647:I1646,0)))</f>
        <v>Yes</v>
      </c>
    </row>
    <row r="648" spans="1:18" x14ac:dyDescent="0.25">
      <c r="A648" s="6" t="s">
        <v>4139</v>
      </c>
      <c r="B648" s="23">
        <v>44532</v>
      </c>
      <c r="C648" s="6" t="str">
        <f t="shared" si="30"/>
        <v>Thursday</v>
      </c>
      <c r="D648" s="6" t="str">
        <f t="shared" si="31"/>
        <v>December</v>
      </c>
      <c r="E648" s="6" t="s">
        <v>4140</v>
      </c>
      <c r="F648" s="6" t="s">
        <v>6147</v>
      </c>
      <c r="G648" s="6">
        <v>1</v>
      </c>
      <c r="H648" s="6" t="str">
        <f>_xlfn.XLOOKUP(E648,customers!$A$2:$A$1001,customers!$B$2:$B$1001,,0)</f>
        <v>Dottie Rallin</v>
      </c>
      <c r="I648" s="6" t="str">
        <f>IF(_xlfn.XLOOKUP(E648,customers!$A$2:$A$1001,customers!$C$2:$C$1001,,0)=0,"Not Available",(_xlfn.XLOOKUP(E648,customers!$A$2:$A$1001,customers!$C$2:$C$1001,,0)))</f>
        <v>drallinhy@howstuffworks.com</v>
      </c>
      <c r="J648" s="6" t="str">
        <f>_xlfn.XLOOKUP(E648,customers!$A$1:$A$1001,customers!$G$1:$G$1001,,0)</f>
        <v>United States</v>
      </c>
      <c r="K648" s="6" t="str">
        <f>_xlfn.XLOOKUP($E648,customers!$A$2:$A$1001,customers!$F$2:$F$1001,,0)</f>
        <v>Albany</v>
      </c>
      <c r="L648" s="6" t="s">
        <v>6199</v>
      </c>
      <c r="M648" s="6" t="s">
        <v>6202</v>
      </c>
      <c r="N648" s="7">
        <f>INDEX(products!$A$1:$G$49,MATCH('orders '!$F648,products!$A$1:$A$49,0),MATCH('orders '!N$1,products!$A$1:$G$1,0))</f>
        <v>1</v>
      </c>
      <c r="O648" s="24">
        <f>INDEX(products!$A$1:$G$49,MATCH('orders '!$F648,products!$A$1:$A$49,0),MATCH('orders '!O$1,products!$A$1:$G$1,0))</f>
        <v>9.9499999999999993</v>
      </c>
      <c r="P648" s="24">
        <f t="shared" si="32"/>
        <v>9.9499999999999993</v>
      </c>
      <c r="Q648" s="8">
        <f>_xlfn.XLOOKUP($F648,products!$A$2:$A$49,products!$G$2:$G$49,,0)</f>
        <v>0.89549999999999985</v>
      </c>
      <c r="R648" s="6" t="str">
        <f>IF(_xlfn.XLOOKUP(E648,customers!A648:A1647,customers!I648:I1647,0)=0,"Not Available",(_xlfn.XLOOKUP(E648,customers!A648:A1647,customers!I648:I1647,0)))</f>
        <v>Yes</v>
      </c>
    </row>
    <row r="649" spans="1:18" x14ac:dyDescent="0.25">
      <c r="A649" s="9" t="s">
        <v>4145</v>
      </c>
      <c r="B649" s="25">
        <v>44502</v>
      </c>
      <c r="C649" s="9" t="str">
        <f t="shared" si="30"/>
        <v>Tuesday</v>
      </c>
      <c r="D649" s="9" t="str">
        <f t="shared" si="31"/>
        <v>November</v>
      </c>
      <c r="E649" s="9" t="s">
        <v>4146</v>
      </c>
      <c r="F649" s="9" t="s">
        <v>6161</v>
      </c>
      <c r="G649" s="9">
        <v>3</v>
      </c>
      <c r="H649" s="9" t="str">
        <f>_xlfn.XLOOKUP(E649,customers!$A$2:$A$1001,customers!$B$2:$B$1001,,0)</f>
        <v>Ardith Chill</v>
      </c>
      <c r="I649" s="9" t="str">
        <f>IF(_xlfn.XLOOKUP(E649,customers!$A$2:$A$1001,customers!$C$2:$C$1001,,0)=0,"Not Available",(_xlfn.XLOOKUP(E649,customers!$A$2:$A$1001,customers!$C$2:$C$1001,,0)))</f>
        <v>achillhz@epa.gov</v>
      </c>
      <c r="J649" s="9" t="str">
        <f>_xlfn.XLOOKUP(E649,customers!$A$1:$A$1001,customers!$G$1:$G$1001,,0)</f>
        <v>United Kingdom</v>
      </c>
      <c r="K649" s="9" t="str">
        <f>_xlfn.XLOOKUP($E649,customers!$A$2:$A$1001,customers!$F$2:$F$1001,,0)</f>
        <v>Thorpe</v>
      </c>
      <c r="L649" s="9" t="s">
        <v>6201</v>
      </c>
      <c r="M649" s="9" t="s">
        <v>6200</v>
      </c>
      <c r="N649" s="10">
        <f>INDEX(products!$A$1:$G$49,MATCH('orders '!$F649,products!$A$1:$A$49,0),MATCH('orders '!N$1,products!$A$1:$G$1,0))</f>
        <v>0.5</v>
      </c>
      <c r="O649" s="26">
        <f>INDEX(products!$A$1:$G$49,MATCH('orders '!$F649,products!$A$1:$A$49,0),MATCH('orders '!O$1,products!$A$1:$G$1,0))</f>
        <v>9.51</v>
      </c>
      <c r="P649" s="26">
        <f t="shared" si="32"/>
        <v>28.53</v>
      </c>
      <c r="Q649" s="11">
        <f>_xlfn.XLOOKUP($F649,products!$A$2:$A$49,products!$G$2:$G$49,,0)</f>
        <v>1.2363</v>
      </c>
      <c r="R649" s="6" t="str">
        <f>IF(_xlfn.XLOOKUP(E649,customers!A649:A1648,customers!I649:I1648,0)=0,"Not Available",(_xlfn.XLOOKUP(E649,customers!A649:A1648,customers!I649:I1648,0)))</f>
        <v>Yes</v>
      </c>
    </row>
    <row r="650" spans="1:18" x14ac:dyDescent="0.25">
      <c r="A650" s="6" t="s">
        <v>4151</v>
      </c>
      <c r="B650" s="23">
        <v>43884</v>
      </c>
      <c r="C650" s="6" t="str">
        <f t="shared" si="30"/>
        <v>Sunday</v>
      </c>
      <c r="D650" s="6" t="str">
        <f t="shared" si="31"/>
        <v>February</v>
      </c>
      <c r="E650" s="6" t="s">
        <v>4152</v>
      </c>
      <c r="F650" s="6" t="s">
        <v>6163</v>
      </c>
      <c r="G650" s="6">
        <v>6</v>
      </c>
      <c r="H650" s="6" t="str">
        <f>_xlfn.XLOOKUP(E650,customers!$A$2:$A$1001,customers!$B$2:$B$1001,,0)</f>
        <v>Tuckie Mathonnet</v>
      </c>
      <c r="I650" s="6" t="str">
        <f>IF(_xlfn.XLOOKUP(E650,customers!$A$2:$A$1001,customers!$C$2:$C$1001,,0)=0,"Not Available",(_xlfn.XLOOKUP(E650,customers!$A$2:$A$1001,customers!$C$2:$C$1001,,0)))</f>
        <v>tmathonneti0@google.co.jp</v>
      </c>
      <c r="J650" s="6" t="str">
        <f>_xlfn.XLOOKUP(E650,customers!$A$1:$A$1001,customers!$G$1:$G$1001,,0)</f>
        <v>United States</v>
      </c>
      <c r="K650" s="6" t="str">
        <f>_xlfn.XLOOKUP($E650,customers!$A$2:$A$1001,customers!$F$2:$F$1001,,0)</f>
        <v>Columbus</v>
      </c>
      <c r="L650" s="6" t="s">
        <v>6196</v>
      </c>
      <c r="M650" s="6" t="s">
        <v>6202</v>
      </c>
      <c r="N650" s="7">
        <f>INDEX(products!$A$1:$G$49,MATCH('orders '!$F650,products!$A$1:$A$49,0),MATCH('orders '!N$1,products!$A$1:$G$1,0))</f>
        <v>0.2</v>
      </c>
      <c r="O650" s="24">
        <f>INDEX(products!$A$1:$G$49,MATCH('orders '!$F650,products!$A$1:$A$49,0),MATCH('orders '!O$1,products!$A$1:$G$1,0))</f>
        <v>2.6849999999999996</v>
      </c>
      <c r="P650" s="24">
        <f t="shared" si="32"/>
        <v>16.11</v>
      </c>
      <c r="Q650" s="8">
        <f>_xlfn.XLOOKUP($F650,products!$A$2:$A$49,products!$G$2:$G$49,,0)</f>
        <v>0.16109999999999997</v>
      </c>
      <c r="R650" s="6" t="str">
        <f>IF(_xlfn.XLOOKUP(E650,customers!A650:A1649,customers!I650:I1649,0)=0,"Not Available",(_xlfn.XLOOKUP(E650,customers!A650:A1649,customers!I650:I1649,0)))</f>
        <v>No</v>
      </c>
    </row>
    <row r="651" spans="1:18" x14ac:dyDescent="0.25">
      <c r="A651" s="9" t="s">
        <v>4157</v>
      </c>
      <c r="B651" s="25">
        <v>44015</v>
      </c>
      <c r="C651" s="9" t="str">
        <f t="shared" si="30"/>
        <v>Friday</v>
      </c>
      <c r="D651" s="9" t="str">
        <f t="shared" si="31"/>
        <v>July</v>
      </c>
      <c r="E651" s="9" t="s">
        <v>4158</v>
      </c>
      <c r="F651" s="9" t="s">
        <v>6170</v>
      </c>
      <c r="G651" s="9">
        <v>6</v>
      </c>
      <c r="H651" s="9" t="str">
        <f>_xlfn.XLOOKUP(E651,customers!$A$2:$A$1001,customers!$B$2:$B$1001,,0)</f>
        <v>Charmane Denys</v>
      </c>
      <c r="I651" s="9" t="str">
        <f>IF(_xlfn.XLOOKUP(E651,customers!$A$2:$A$1001,customers!$C$2:$C$1001,,0)=0,"Not Available",(_xlfn.XLOOKUP(E651,customers!$A$2:$A$1001,customers!$C$2:$C$1001,,0)))</f>
        <v>cdenysi1@is.gd</v>
      </c>
      <c r="J651" s="9" t="str">
        <f>_xlfn.XLOOKUP(E651,customers!$A$1:$A$1001,customers!$G$1:$G$1001,,0)</f>
        <v>United Kingdom</v>
      </c>
      <c r="K651" s="9" t="str">
        <f>_xlfn.XLOOKUP($E651,customers!$A$2:$A$1001,customers!$F$2:$F$1001,,0)</f>
        <v>Carlton</v>
      </c>
      <c r="L651" s="9" t="s">
        <v>6201</v>
      </c>
      <c r="M651" s="9" t="s">
        <v>6200</v>
      </c>
      <c r="N651" s="10">
        <f>INDEX(products!$A$1:$G$49,MATCH('orders '!$F651,products!$A$1:$A$49,0),MATCH('orders '!N$1,products!$A$1:$G$1,0))</f>
        <v>1</v>
      </c>
      <c r="O651" s="26">
        <f>INDEX(products!$A$1:$G$49,MATCH('orders '!$F651,products!$A$1:$A$49,0),MATCH('orders '!O$1,products!$A$1:$G$1,0))</f>
        <v>15.85</v>
      </c>
      <c r="P651" s="26">
        <f t="shared" si="32"/>
        <v>95.1</v>
      </c>
      <c r="Q651" s="11">
        <f>_xlfn.XLOOKUP($F651,products!$A$2:$A$49,products!$G$2:$G$49,,0)</f>
        <v>2.0605000000000002</v>
      </c>
      <c r="R651" s="6" t="str">
        <f>IF(_xlfn.XLOOKUP(E651,customers!A651:A1650,customers!I651:I1650,0)=0,"Not Available",(_xlfn.XLOOKUP(E651,customers!A651:A1650,customers!I651:I1650,0)))</f>
        <v>No</v>
      </c>
    </row>
    <row r="652" spans="1:18" x14ac:dyDescent="0.25">
      <c r="A652" s="6" t="s">
        <v>4163</v>
      </c>
      <c r="B652" s="23">
        <v>43507</v>
      </c>
      <c r="C652" s="6" t="str">
        <f t="shared" si="30"/>
        <v>Monday</v>
      </c>
      <c r="D652" s="6" t="str">
        <f t="shared" si="31"/>
        <v>February</v>
      </c>
      <c r="E652" s="6" t="s">
        <v>4164</v>
      </c>
      <c r="F652" s="6" t="s">
        <v>6172</v>
      </c>
      <c r="G652" s="6">
        <v>1</v>
      </c>
      <c r="H652" s="6" t="str">
        <f>_xlfn.XLOOKUP(E652,customers!$A$2:$A$1001,customers!$B$2:$B$1001,,0)</f>
        <v>Cecily Stebbings</v>
      </c>
      <c r="I652" s="6" t="str">
        <f>IF(_xlfn.XLOOKUP(E652,customers!$A$2:$A$1001,customers!$C$2:$C$1001,,0)=0,"Not Available",(_xlfn.XLOOKUP(E652,customers!$A$2:$A$1001,customers!$C$2:$C$1001,,0)))</f>
        <v>cstebbingsi2@drupal.org</v>
      </c>
      <c r="J652" s="6" t="str">
        <f>_xlfn.XLOOKUP(E652,customers!$A$1:$A$1001,customers!$G$1:$G$1001,,0)</f>
        <v>United States</v>
      </c>
      <c r="K652" s="6" t="str">
        <f>_xlfn.XLOOKUP($E652,customers!$A$2:$A$1001,customers!$F$2:$F$1001,,0)</f>
        <v>Corona</v>
      </c>
      <c r="L652" s="6" t="s">
        <v>6196</v>
      </c>
      <c r="M652" s="6" t="s">
        <v>6202</v>
      </c>
      <c r="N652" s="7">
        <f>INDEX(products!$A$1:$G$49,MATCH('orders '!$F652,products!$A$1:$A$49,0),MATCH('orders '!N$1,products!$A$1:$G$1,0))</f>
        <v>0.5</v>
      </c>
      <c r="O652" s="24">
        <f>INDEX(products!$A$1:$G$49,MATCH('orders '!$F652,products!$A$1:$A$49,0),MATCH('orders '!O$1,products!$A$1:$G$1,0))</f>
        <v>5.3699999999999992</v>
      </c>
      <c r="P652" s="24">
        <f t="shared" si="32"/>
        <v>5.3699999999999992</v>
      </c>
      <c r="Q652" s="8">
        <f>_xlfn.XLOOKUP($F652,products!$A$2:$A$49,products!$G$2:$G$49,,0)</f>
        <v>0.32219999999999993</v>
      </c>
      <c r="R652" s="6" t="str">
        <f>IF(_xlfn.XLOOKUP(E652,customers!A652:A1651,customers!I652:I1651,0)=0,"Not Available",(_xlfn.XLOOKUP(E652,customers!A652:A1651,customers!I652:I1651,0)))</f>
        <v>Yes</v>
      </c>
    </row>
    <row r="653" spans="1:18" x14ac:dyDescent="0.25">
      <c r="A653" s="9" t="s">
        <v>4169</v>
      </c>
      <c r="B653" s="25">
        <v>44084</v>
      </c>
      <c r="C653" s="9" t="str">
        <f t="shared" si="30"/>
        <v>Thursday</v>
      </c>
      <c r="D653" s="9" t="str">
        <f t="shared" si="31"/>
        <v>September</v>
      </c>
      <c r="E653" s="9" t="s">
        <v>4170</v>
      </c>
      <c r="F653" s="9" t="s">
        <v>6179</v>
      </c>
      <c r="G653" s="9">
        <v>4</v>
      </c>
      <c r="H653" s="9" t="str">
        <f>_xlfn.XLOOKUP(E653,customers!$A$2:$A$1001,customers!$B$2:$B$1001,,0)</f>
        <v>Giana Tonnesen</v>
      </c>
      <c r="I653" s="9" t="str">
        <f>IF(_xlfn.XLOOKUP(E653,customers!$A$2:$A$1001,customers!$C$2:$C$1001,,0)=0,"Not Available",(_xlfn.XLOOKUP(E653,customers!$A$2:$A$1001,customers!$C$2:$C$1001,,0)))</f>
        <v>Not Available</v>
      </c>
      <c r="J653" s="9" t="str">
        <f>_xlfn.XLOOKUP(E653,customers!$A$1:$A$1001,customers!$G$1:$G$1001,,0)</f>
        <v>United States</v>
      </c>
      <c r="K653" s="9" t="str">
        <f>_xlfn.XLOOKUP($E653,customers!$A$2:$A$1001,customers!$F$2:$F$1001,,0)</f>
        <v>Washington</v>
      </c>
      <c r="L653" s="9" t="s">
        <v>6196</v>
      </c>
      <c r="M653" s="9" t="s">
        <v>6200</v>
      </c>
      <c r="N653" s="10">
        <f>INDEX(products!$A$1:$G$49,MATCH('orders '!$F653,products!$A$1:$A$49,0),MATCH('orders '!N$1,products!$A$1:$G$1,0))</f>
        <v>1</v>
      </c>
      <c r="O653" s="26">
        <f>INDEX(products!$A$1:$G$49,MATCH('orders '!$F653,products!$A$1:$A$49,0),MATCH('orders '!O$1,products!$A$1:$G$1,0))</f>
        <v>11.95</v>
      </c>
      <c r="P653" s="26">
        <f t="shared" si="32"/>
        <v>47.8</v>
      </c>
      <c r="Q653" s="11">
        <f>_xlfn.XLOOKUP($F653,products!$A$2:$A$49,products!$G$2:$G$49,,0)</f>
        <v>0.71699999999999997</v>
      </c>
      <c r="R653" s="6" t="str">
        <f>IF(_xlfn.XLOOKUP(E653,customers!A653:A1652,customers!I653:I1652,0)=0,"Not Available",(_xlfn.XLOOKUP(E653,customers!A653:A1652,customers!I653:I1652,0)))</f>
        <v>No</v>
      </c>
    </row>
    <row r="654" spans="1:18" x14ac:dyDescent="0.25">
      <c r="A654" s="6" t="s">
        <v>4174</v>
      </c>
      <c r="B654" s="23">
        <v>43892</v>
      </c>
      <c r="C654" s="6" t="str">
        <f t="shared" si="30"/>
        <v>Monday</v>
      </c>
      <c r="D654" s="6" t="str">
        <f t="shared" si="31"/>
        <v>March</v>
      </c>
      <c r="E654" s="6" t="s">
        <v>4175</v>
      </c>
      <c r="F654" s="6" t="s">
        <v>6170</v>
      </c>
      <c r="G654" s="6">
        <v>4</v>
      </c>
      <c r="H654" s="6" t="str">
        <f>_xlfn.XLOOKUP(E654,customers!$A$2:$A$1001,customers!$B$2:$B$1001,,0)</f>
        <v>Rhetta Zywicki</v>
      </c>
      <c r="I654" s="6" t="str">
        <f>IF(_xlfn.XLOOKUP(E654,customers!$A$2:$A$1001,customers!$C$2:$C$1001,,0)=0,"Not Available",(_xlfn.XLOOKUP(E654,customers!$A$2:$A$1001,customers!$C$2:$C$1001,,0)))</f>
        <v>rzywickii4@ifeng.com</v>
      </c>
      <c r="J654" s="6" t="str">
        <f>_xlfn.XLOOKUP(E654,customers!$A$1:$A$1001,customers!$G$1:$G$1001,,0)</f>
        <v>Ireland</v>
      </c>
      <c r="K654" s="6" t="str">
        <f>_xlfn.XLOOKUP($E654,customers!$A$2:$A$1001,customers!$F$2:$F$1001,,0)</f>
        <v>Ballinteer</v>
      </c>
      <c r="L654" s="6" t="s">
        <v>6201</v>
      </c>
      <c r="M654" s="6" t="s">
        <v>6200</v>
      </c>
      <c r="N654" s="7">
        <f>INDEX(products!$A$1:$G$49,MATCH('orders '!$F654,products!$A$1:$A$49,0),MATCH('orders '!N$1,products!$A$1:$G$1,0))</f>
        <v>1</v>
      </c>
      <c r="O654" s="24">
        <f>INDEX(products!$A$1:$G$49,MATCH('orders '!$F654,products!$A$1:$A$49,0),MATCH('orders '!O$1,products!$A$1:$G$1,0))</f>
        <v>15.85</v>
      </c>
      <c r="P654" s="24">
        <f t="shared" si="32"/>
        <v>63.4</v>
      </c>
      <c r="Q654" s="8">
        <f>_xlfn.XLOOKUP($F654,products!$A$2:$A$49,products!$G$2:$G$49,,0)</f>
        <v>2.0605000000000002</v>
      </c>
      <c r="R654" s="6" t="str">
        <f>IF(_xlfn.XLOOKUP(E654,customers!A654:A1653,customers!I654:I1653,0)=0,"Not Available",(_xlfn.XLOOKUP(E654,customers!A654:A1653,customers!I654:I1653,0)))</f>
        <v>No</v>
      </c>
    </row>
    <row r="655" spans="1:18" x14ac:dyDescent="0.25">
      <c r="A655" s="9" t="s">
        <v>4179</v>
      </c>
      <c r="B655" s="25">
        <v>44375</v>
      </c>
      <c r="C655" s="9" t="str">
        <f t="shared" si="30"/>
        <v>Monday</v>
      </c>
      <c r="D655" s="9" t="str">
        <f t="shared" si="31"/>
        <v>June</v>
      </c>
      <c r="E655" s="9" t="s">
        <v>4180</v>
      </c>
      <c r="F655" s="9" t="s">
        <v>6175</v>
      </c>
      <c r="G655" s="9">
        <v>4</v>
      </c>
      <c r="H655" s="9" t="str">
        <f>_xlfn.XLOOKUP(E655,customers!$A$2:$A$1001,customers!$B$2:$B$1001,,0)</f>
        <v>Almeria Burgett</v>
      </c>
      <c r="I655" s="9" t="str">
        <f>IF(_xlfn.XLOOKUP(E655,customers!$A$2:$A$1001,customers!$C$2:$C$1001,,0)=0,"Not Available",(_xlfn.XLOOKUP(E655,customers!$A$2:$A$1001,customers!$C$2:$C$1001,,0)))</f>
        <v>aburgetti5@moonfruit.com</v>
      </c>
      <c r="J655" s="9" t="str">
        <f>_xlfn.XLOOKUP(E655,customers!$A$1:$A$1001,customers!$G$1:$G$1001,,0)</f>
        <v>United States</v>
      </c>
      <c r="K655" s="9" t="str">
        <f>_xlfn.XLOOKUP($E655,customers!$A$2:$A$1001,customers!$F$2:$F$1001,,0)</f>
        <v>Toledo</v>
      </c>
      <c r="L655" s="9" t="s">
        <v>6199</v>
      </c>
      <c r="M655" s="9" t="s">
        <v>6197</v>
      </c>
      <c r="N655" s="10">
        <f>INDEX(products!$A$1:$G$49,MATCH('orders '!$F655,products!$A$1:$A$49,0),MATCH('orders '!N$1,products!$A$1:$G$1,0))</f>
        <v>2.5</v>
      </c>
      <c r="O655" s="26">
        <f>INDEX(products!$A$1:$G$49,MATCH('orders '!$F655,products!$A$1:$A$49,0),MATCH('orders '!O$1,products!$A$1:$G$1,0))</f>
        <v>25.874999999999996</v>
      </c>
      <c r="P655" s="26">
        <f t="shared" si="32"/>
        <v>103.49999999999999</v>
      </c>
      <c r="Q655" s="11">
        <f>_xlfn.XLOOKUP($F655,products!$A$2:$A$49,products!$G$2:$G$49,,0)</f>
        <v>2.3287499999999994</v>
      </c>
      <c r="R655" s="6" t="str">
        <f>IF(_xlfn.XLOOKUP(E655,customers!A655:A1654,customers!I655:I1654,0)=0,"Not Available",(_xlfn.XLOOKUP(E655,customers!A655:A1654,customers!I655:I1654,0)))</f>
        <v>No</v>
      </c>
    </row>
    <row r="656" spans="1:18" x14ac:dyDescent="0.25">
      <c r="A656" s="6" t="s">
        <v>4185</v>
      </c>
      <c r="B656" s="23">
        <v>43476</v>
      </c>
      <c r="C656" s="6" t="str">
        <f t="shared" si="30"/>
        <v>Friday</v>
      </c>
      <c r="D656" s="6" t="str">
        <f t="shared" si="31"/>
        <v>January</v>
      </c>
      <c r="E656" s="6" t="s">
        <v>4186</v>
      </c>
      <c r="F656" s="6" t="s">
        <v>6168</v>
      </c>
      <c r="G656" s="6">
        <v>3</v>
      </c>
      <c r="H656" s="6" t="str">
        <f>_xlfn.XLOOKUP(E656,customers!$A$2:$A$1001,customers!$B$2:$B$1001,,0)</f>
        <v>Marvin Malloy</v>
      </c>
      <c r="I656" s="6" t="str">
        <f>IF(_xlfn.XLOOKUP(E656,customers!$A$2:$A$1001,customers!$C$2:$C$1001,,0)=0,"Not Available",(_xlfn.XLOOKUP(E656,customers!$A$2:$A$1001,customers!$C$2:$C$1001,,0)))</f>
        <v>mmalloyi6@seattletimes.com</v>
      </c>
      <c r="J656" s="6" t="str">
        <f>_xlfn.XLOOKUP(E656,customers!$A$1:$A$1001,customers!$G$1:$G$1001,,0)</f>
        <v>United States</v>
      </c>
      <c r="K656" s="6" t="str">
        <f>_xlfn.XLOOKUP($E656,customers!$A$2:$A$1001,customers!$F$2:$F$1001,,0)</f>
        <v>Washington</v>
      </c>
      <c r="L656" s="6" t="s">
        <v>6199</v>
      </c>
      <c r="M656" s="6" t="s">
        <v>6202</v>
      </c>
      <c r="N656" s="7">
        <f>INDEX(products!$A$1:$G$49,MATCH('orders '!$F656,products!$A$1:$A$49,0),MATCH('orders '!N$1,products!$A$1:$G$1,0))</f>
        <v>2.5</v>
      </c>
      <c r="O656" s="24">
        <f>INDEX(products!$A$1:$G$49,MATCH('orders '!$F656,products!$A$1:$A$49,0),MATCH('orders '!O$1,products!$A$1:$G$1,0))</f>
        <v>22.884999999999998</v>
      </c>
      <c r="P656" s="24">
        <f t="shared" si="32"/>
        <v>68.655000000000001</v>
      </c>
      <c r="Q656" s="8">
        <f>_xlfn.XLOOKUP($F656,products!$A$2:$A$49,products!$G$2:$G$49,,0)</f>
        <v>2.0596499999999995</v>
      </c>
      <c r="R656" s="6" t="str">
        <f>IF(_xlfn.XLOOKUP(E656,customers!A656:A1655,customers!I656:I1655,0)=0,"Not Available",(_xlfn.XLOOKUP(E656,customers!A656:A1655,customers!I656:I1655,0)))</f>
        <v>No</v>
      </c>
    </row>
    <row r="657" spans="1:18" x14ac:dyDescent="0.25">
      <c r="A657" s="9" t="s">
        <v>4191</v>
      </c>
      <c r="B657" s="25">
        <v>43728</v>
      </c>
      <c r="C657" s="9" t="str">
        <f t="shared" si="30"/>
        <v>Friday</v>
      </c>
      <c r="D657" s="9" t="str">
        <f t="shared" si="31"/>
        <v>September</v>
      </c>
      <c r="E657" s="9" t="s">
        <v>4192</v>
      </c>
      <c r="F657" s="9" t="s">
        <v>6151</v>
      </c>
      <c r="G657" s="9">
        <v>2</v>
      </c>
      <c r="H657" s="9" t="str">
        <f>_xlfn.XLOOKUP(E657,customers!$A$2:$A$1001,customers!$B$2:$B$1001,,0)</f>
        <v>Maxim McParland</v>
      </c>
      <c r="I657" s="9" t="str">
        <f>IF(_xlfn.XLOOKUP(E657,customers!$A$2:$A$1001,customers!$C$2:$C$1001,,0)=0,"Not Available",(_xlfn.XLOOKUP(E657,customers!$A$2:$A$1001,customers!$C$2:$C$1001,,0)))</f>
        <v>mmcparlandi7@w3.org</v>
      </c>
      <c r="J657" s="9" t="str">
        <f>_xlfn.XLOOKUP(E657,customers!$A$1:$A$1001,customers!$G$1:$G$1001,,0)</f>
        <v>United States</v>
      </c>
      <c r="K657" s="9" t="str">
        <f>_xlfn.XLOOKUP($E657,customers!$A$2:$A$1001,customers!$F$2:$F$1001,,0)</f>
        <v>Cedar Rapids</v>
      </c>
      <c r="L657" s="9" t="s">
        <v>6196</v>
      </c>
      <c r="M657" s="9" t="s">
        <v>6197</v>
      </c>
      <c r="N657" s="10">
        <f>INDEX(products!$A$1:$G$49,MATCH('orders '!$F657,products!$A$1:$A$49,0),MATCH('orders '!N$1,products!$A$1:$G$1,0))</f>
        <v>2.5</v>
      </c>
      <c r="O657" s="26">
        <f>INDEX(products!$A$1:$G$49,MATCH('orders '!$F657,products!$A$1:$A$49,0),MATCH('orders '!O$1,products!$A$1:$G$1,0))</f>
        <v>22.884999999999998</v>
      </c>
      <c r="P657" s="26">
        <f t="shared" si="32"/>
        <v>45.769999999999996</v>
      </c>
      <c r="Q657" s="11">
        <f>_xlfn.XLOOKUP($F657,products!$A$2:$A$49,products!$G$2:$G$49,,0)</f>
        <v>1.3730999999999998</v>
      </c>
      <c r="R657" s="6" t="str">
        <f>IF(_xlfn.XLOOKUP(E657,customers!A657:A1656,customers!I657:I1656,0)=0,"Not Available",(_xlfn.XLOOKUP(E657,customers!A657:A1656,customers!I657:I1656,0)))</f>
        <v>Yes</v>
      </c>
    </row>
    <row r="658" spans="1:18" x14ac:dyDescent="0.25">
      <c r="A658" s="6" t="s">
        <v>4196</v>
      </c>
      <c r="B658" s="23">
        <v>44485</v>
      </c>
      <c r="C658" s="6" t="str">
        <f t="shared" si="30"/>
        <v>Saturday</v>
      </c>
      <c r="D658" s="6" t="str">
        <f t="shared" si="31"/>
        <v>October</v>
      </c>
      <c r="E658" s="6" t="s">
        <v>4197</v>
      </c>
      <c r="F658" s="6" t="s">
        <v>6143</v>
      </c>
      <c r="G658" s="6">
        <v>4</v>
      </c>
      <c r="H658" s="6" t="str">
        <f>_xlfn.XLOOKUP(E658,customers!$A$2:$A$1001,customers!$B$2:$B$1001,,0)</f>
        <v>Sylas Jennaroy</v>
      </c>
      <c r="I658" s="6" t="str">
        <f>IF(_xlfn.XLOOKUP(E658,customers!$A$2:$A$1001,customers!$C$2:$C$1001,,0)=0,"Not Available",(_xlfn.XLOOKUP(E658,customers!$A$2:$A$1001,customers!$C$2:$C$1001,,0)))</f>
        <v>sjennaroyi8@purevolume.com</v>
      </c>
      <c r="J658" s="6" t="str">
        <f>_xlfn.XLOOKUP(E658,customers!$A$1:$A$1001,customers!$G$1:$G$1001,,0)</f>
        <v>United States</v>
      </c>
      <c r="K658" s="6" t="str">
        <f>_xlfn.XLOOKUP($E658,customers!$A$2:$A$1001,customers!$F$2:$F$1001,,0)</f>
        <v>Aurora</v>
      </c>
      <c r="L658" s="6" t="s">
        <v>6201</v>
      </c>
      <c r="M658" s="6" t="s">
        <v>6202</v>
      </c>
      <c r="N658" s="7">
        <f>INDEX(products!$A$1:$G$49,MATCH('orders '!$F658,products!$A$1:$A$49,0),MATCH('orders '!N$1,products!$A$1:$G$1,0))</f>
        <v>1</v>
      </c>
      <c r="O658" s="24">
        <f>INDEX(products!$A$1:$G$49,MATCH('orders '!$F658,products!$A$1:$A$49,0),MATCH('orders '!O$1,products!$A$1:$G$1,0))</f>
        <v>12.95</v>
      </c>
      <c r="P658" s="24">
        <f t="shared" si="32"/>
        <v>51.8</v>
      </c>
      <c r="Q658" s="8">
        <f>_xlfn.XLOOKUP($F658,products!$A$2:$A$49,products!$G$2:$G$49,,0)</f>
        <v>1.6835</v>
      </c>
      <c r="R658" s="6" t="str">
        <f>IF(_xlfn.XLOOKUP(E658,customers!A658:A1657,customers!I658:I1657,0)=0,"Not Available",(_xlfn.XLOOKUP(E658,customers!A658:A1657,customers!I658:I1657,0)))</f>
        <v>No</v>
      </c>
    </row>
    <row r="659" spans="1:18" x14ac:dyDescent="0.25">
      <c r="A659" s="9" t="s">
        <v>4201</v>
      </c>
      <c r="B659" s="25">
        <v>43831</v>
      </c>
      <c r="C659" s="9" t="str">
        <f t="shared" si="30"/>
        <v>Wednesday</v>
      </c>
      <c r="D659" s="9" t="str">
        <f t="shared" si="31"/>
        <v>January</v>
      </c>
      <c r="E659" s="9" t="s">
        <v>4202</v>
      </c>
      <c r="F659" s="9" t="s">
        <v>6157</v>
      </c>
      <c r="G659" s="9">
        <v>2</v>
      </c>
      <c r="H659" s="9" t="str">
        <f>_xlfn.XLOOKUP(E659,customers!$A$2:$A$1001,customers!$B$2:$B$1001,,0)</f>
        <v>Wren Place</v>
      </c>
      <c r="I659" s="9" t="str">
        <f>IF(_xlfn.XLOOKUP(E659,customers!$A$2:$A$1001,customers!$C$2:$C$1001,,0)=0,"Not Available",(_xlfn.XLOOKUP(E659,customers!$A$2:$A$1001,customers!$C$2:$C$1001,,0)))</f>
        <v>wplacei9@wsj.com</v>
      </c>
      <c r="J659" s="9" t="str">
        <f>_xlfn.XLOOKUP(E659,customers!$A$1:$A$1001,customers!$G$1:$G$1001,,0)</f>
        <v>United States</v>
      </c>
      <c r="K659" s="9" t="str">
        <f>_xlfn.XLOOKUP($E659,customers!$A$2:$A$1001,customers!$F$2:$F$1001,,0)</f>
        <v>Sunnyvale</v>
      </c>
      <c r="L659" s="9" t="s">
        <v>6199</v>
      </c>
      <c r="M659" s="9" t="s">
        <v>6197</v>
      </c>
      <c r="N659" s="10">
        <f>INDEX(products!$A$1:$G$49,MATCH('orders '!$F659,products!$A$1:$A$49,0),MATCH('orders '!N$1,products!$A$1:$G$1,0))</f>
        <v>0.5</v>
      </c>
      <c r="O659" s="26">
        <f>INDEX(products!$A$1:$G$49,MATCH('orders '!$F659,products!$A$1:$A$49,0),MATCH('orders '!O$1,products!$A$1:$G$1,0))</f>
        <v>6.75</v>
      </c>
      <c r="P659" s="26">
        <f t="shared" si="32"/>
        <v>13.5</v>
      </c>
      <c r="Q659" s="11">
        <f>_xlfn.XLOOKUP($F659,products!$A$2:$A$49,products!$G$2:$G$49,,0)</f>
        <v>0.60749999999999993</v>
      </c>
      <c r="R659" s="6" t="str">
        <f>IF(_xlfn.XLOOKUP(E659,customers!A659:A1658,customers!I659:I1658,0)=0,"Not Available",(_xlfn.XLOOKUP(E659,customers!A659:A1658,customers!I659:I1658,0)))</f>
        <v>Yes</v>
      </c>
    </row>
    <row r="660" spans="1:18" x14ac:dyDescent="0.25">
      <c r="A660" s="6" t="s">
        <v>4207</v>
      </c>
      <c r="B660" s="23">
        <v>44630</v>
      </c>
      <c r="C660" s="6" t="str">
        <f t="shared" si="30"/>
        <v>Thursday</v>
      </c>
      <c r="D660" s="6" t="str">
        <f t="shared" si="31"/>
        <v>March</v>
      </c>
      <c r="E660" s="6" t="s">
        <v>4263</v>
      </c>
      <c r="F660" s="6" t="s">
        <v>6139</v>
      </c>
      <c r="G660" s="6">
        <v>3</v>
      </c>
      <c r="H660" s="6" t="str">
        <f>_xlfn.XLOOKUP(E660,customers!$A$2:$A$1001,customers!$B$2:$B$1001,,0)</f>
        <v>Janella Millett</v>
      </c>
      <c r="I660" s="6" t="str">
        <f>IF(_xlfn.XLOOKUP(E660,customers!$A$2:$A$1001,customers!$C$2:$C$1001,,0)=0,"Not Available",(_xlfn.XLOOKUP(E660,customers!$A$2:$A$1001,customers!$C$2:$C$1001,,0)))</f>
        <v>jmillettik@addtoany.com</v>
      </c>
      <c r="J660" s="6" t="str">
        <f>_xlfn.XLOOKUP(E660,customers!$A$1:$A$1001,customers!$G$1:$G$1001,,0)</f>
        <v>United States</v>
      </c>
      <c r="K660" s="6" t="str">
        <f>_xlfn.XLOOKUP($E660,customers!$A$2:$A$1001,customers!$F$2:$F$1001,,0)</f>
        <v>Durham</v>
      </c>
      <c r="L660" s="6" t="s">
        <v>6198</v>
      </c>
      <c r="M660" s="6" t="s">
        <v>6197</v>
      </c>
      <c r="N660" s="7">
        <f>INDEX(products!$A$1:$G$49,MATCH('orders '!$F660,products!$A$1:$A$49,0),MATCH('orders '!N$1,products!$A$1:$G$1,0))</f>
        <v>0.5</v>
      </c>
      <c r="O660" s="24">
        <f>INDEX(products!$A$1:$G$49,MATCH('orders '!$F660,products!$A$1:$A$49,0),MATCH('orders '!O$1,products!$A$1:$G$1,0))</f>
        <v>8.25</v>
      </c>
      <c r="P660" s="24">
        <f t="shared" si="32"/>
        <v>24.75</v>
      </c>
      <c r="Q660" s="8">
        <f>_xlfn.XLOOKUP($F660,products!$A$2:$A$49,products!$G$2:$G$49,,0)</f>
        <v>0.90749999999999997</v>
      </c>
      <c r="R660" s="6" t="str">
        <f>IF(_xlfn.XLOOKUP(E660,customers!A660:A1659,customers!I660:I1659,0)=0,"Not Available",(_xlfn.XLOOKUP(E660,customers!A660:A1659,customers!I660:I1659,0)))</f>
        <v>Yes</v>
      </c>
    </row>
    <row r="661" spans="1:18" x14ac:dyDescent="0.25">
      <c r="A661" s="9" t="s">
        <v>4211</v>
      </c>
      <c r="B661" s="25">
        <v>44693</v>
      </c>
      <c r="C661" s="9" t="str">
        <f t="shared" si="30"/>
        <v>Thursday</v>
      </c>
      <c r="D661" s="9" t="str">
        <f t="shared" si="31"/>
        <v>May</v>
      </c>
      <c r="E661" s="9" t="s">
        <v>4212</v>
      </c>
      <c r="F661" s="9" t="s">
        <v>6168</v>
      </c>
      <c r="G661" s="9">
        <v>2</v>
      </c>
      <c r="H661" s="9" t="str">
        <f>_xlfn.XLOOKUP(E661,customers!$A$2:$A$1001,customers!$B$2:$B$1001,,0)</f>
        <v>Dollie Gadsden</v>
      </c>
      <c r="I661" s="9" t="str">
        <f>IF(_xlfn.XLOOKUP(E661,customers!$A$2:$A$1001,customers!$C$2:$C$1001,,0)=0,"Not Available",(_xlfn.XLOOKUP(E661,customers!$A$2:$A$1001,customers!$C$2:$C$1001,,0)))</f>
        <v>dgadsdenib@google.com.hk</v>
      </c>
      <c r="J661" s="9" t="str">
        <f>_xlfn.XLOOKUP(E661,customers!$A$1:$A$1001,customers!$G$1:$G$1001,,0)</f>
        <v>Ireland</v>
      </c>
      <c r="K661" s="9" t="str">
        <f>_xlfn.XLOOKUP($E661,customers!$A$2:$A$1001,customers!$F$2:$F$1001,,0)</f>
        <v>Cluain Meala</v>
      </c>
      <c r="L661" s="9" t="s">
        <v>6199</v>
      </c>
      <c r="M661" s="9" t="s">
        <v>6202</v>
      </c>
      <c r="N661" s="10">
        <f>INDEX(products!$A$1:$G$49,MATCH('orders '!$F661,products!$A$1:$A$49,0),MATCH('orders '!N$1,products!$A$1:$G$1,0))</f>
        <v>2.5</v>
      </c>
      <c r="O661" s="26">
        <f>INDEX(products!$A$1:$G$49,MATCH('orders '!$F661,products!$A$1:$A$49,0),MATCH('orders '!O$1,products!$A$1:$G$1,0))</f>
        <v>22.884999999999998</v>
      </c>
      <c r="P661" s="26">
        <f t="shared" si="32"/>
        <v>45.769999999999996</v>
      </c>
      <c r="Q661" s="11">
        <f>_xlfn.XLOOKUP($F661,products!$A$2:$A$49,products!$G$2:$G$49,,0)</f>
        <v>2.0596499999999995</v>
      </c>
      <c r="R661" s="6" t="str">
        <f>IF(_xlfn.XLOOKUP(E661,customers!A661:A1660,customers!I661:I1660,0)=0,"Not Available",(_xlfn.XLOOKUP(E661,customers!A661:A1660,customers!I661:I1660,0)))</f>
        <v>Yes</v>
      </c>
    </row>
    <row r="662" spans="1:18" x14ac:dyDescent="0.25">
      <c r="A662" s="6" t="s">
        <v>4217</v>
      </c>
      <c r="B662" s="23">
        <v>44084</v>
      </c>
      <c r="C662" s="6" t="str">
        <f t="shared" si="30"/>
        <v>Thursday</v>
      </c>
      <c r="D662" s="6" t="str">
        <f t="shared" si="31"/>
        <v>September</v>
      </c>
      <c r="E662" s="6" t="s">
        <v>4218</v>
      </c>
      <c r="F662" s="6" t="s">
        <v>6176</v>
      </c>
      <c r="G662" s="6">
        <v>6</v>
      </c>
      <c r="H662" s="6" t="str">
        <f>_xlfn.XLOOKUP(E662,customers!$A$2:$A$1001,customers!$B$2:$B$1001,,0)</f>
        <v>Val Wakelin</v>
      </c>
      <c r="I662" s="6" t="str">
        <f>IF(_xlfn.XLOOKUP(E662,customers!$A$2:$A$1001,customers!$C$2:$C$1001,,0)=0,"Not Available",(_xlfn.XLOOKUP(E662,customers!$A$2:$A$1001,customers!$C$2:$C$1001,,0)))</f>
        <v>vwakelinic@unesco.org</v>
      </c>
      <c r="J662" s="6" t="str">
        <f>_xlfn.XLOOKUP(E662,customers!$A$1:$A$1001,customers!$G$1:$G$1001,,0)</f>
        <v>United States</v>
      </c>
      <c r="K662" s="6" t="str">
        <f>_xlfn.XLOOKUP($E662,customers!$A$2:$A$1001,customers!$F$2:$F$1001,,0)</f>
        <v>Lansing</v>
      </c>
      <c r="L662" s="6" t="s">
        <v>6198</v>
      </c>
      <c r="M662" s="6" t="s">
        <v>6200</v>
      </c>
      <c r="N662" s="7">
        <f>INDEX(products!$A$1:$G$49,MATCH('orders '!$F662,products!$A$1:$A$49,0),MATCH('orders '!N$1,products!$A$1:$G$1,0))</f>
        <v>0.5</v>
      </c>
      <c r="O662" s="24">
        <f>INDEX(products!$A$1:$G$49,MATCH('orders '!$F662,products!$A$1:$A$49,0),MATCH('orders '!O$1,products!$A$1:$G$1,0))</f>
        <v>8.91</v>
      </c>
      <c r="P662" s="24">
        <f t="shared" si="32"/>
        <v>53.46</v>
      </c>
      <c r="Q662" s="8">
        <f>_xlfn.XLOOKUP($F662,products!$A$2:$A$49,products!$G$2:$G$49,,0)</f>
        <v>0.98009999999999997</v>
      </c>
      <c r="R662" s="6" t="str">
        <f>IF(_xlfn.XLOOKUP(E662,customers!A662:A1661,customers!I662:I1661,0)=0,"Not Available",(_xlfn.XLOOKUP(E662,customers!A662:A1661,customers!I662:I1661,0)))</f>
        <v>No</v>
      </c>
    </row>
    <row r="663" spans="1:18" x14ac:dyDescent="0.25">
      <c r="A663" s="9" t="s">
        <v>4223</v>
      </c>
      <c r="B663" s="25">
        <v>44485</v>
      </c>
      <c r="C663" s="9" t="str">
        <f t="shared" si="30"/>
        <v>Saturday</v>
      </c>
      <c r="D663" s="9" t="str">
        <f t="shared" si="31"/>
        <v>October</v>
      </c>
      <c r="E663" s="9" t="s">
        <v>4224</v>
      </c>
      <c r="F663" s="9" t="s">
        <v>6152</v>
      </c>
      <c r="G663" s="9">
        <v>6</v>
      </c>
      <c r="H663" s="9" t="str">
        <f>_xlfn.XLOOKUP(E663,customers!$A$2:$A$1001,customers!$B$2:$B$1001,,0)</f>
        <v>Annie Campsall</v>
      </c>
      <c r="I663" s="9" t="str">
        <f>IF(_xlfn.XLOOKUP(E663,customers!$A$2:$A$1001,customers!$C$2:$C$1001,,0)=0,"Not Available",(_xlfn.XLOOKUP(E663,customers!$A$2:$A$1001,customers!$C$2:$C$1001,,0)))</f>
        <v>acampsallid@zimbio.com</v>
      </c>
      <c r="J663" s="9" t="str">
        <f>_xlfn.XLOOKUP(E663,customers!$A$1:$A$1001,customers!$G$1:$G$1001,,0)</f>
        <v>United States</v>
      </c>
      <c r="K663" s="9" t="str">
        <f>_xlfn.XLOOKUP($E663,customers!$A$2:$A$1001,customers!$F$2:$F$1001,,0)</f>
        <v>Houston</v>
      </c>
      <c r="L663" s="9" t="s">
        <v>6199</v>
      </c>
      <c r="M663" s="9" t="s">
        <v>6197</v>
      </c>
      <c r="N663" s="10">
        <f>INDEX(products!$A$1:$G$49,MATCH('orders '!$F663,products!$A$1:$A$49,0),MATCH('orders '!N$1,products!$A$1:$G$1,0))</f>
        <v>0.2</v>
      </c>
      <c r="O663" s="26">
        <f>INDEX(products!$A$1:$G$49,MATCH('orders '!$F663,products!$A$1:$A$49,0),MATCH('orders '!O$1,products!$A$1:$G$1,0))</f>
        <v>3.375</v>
      </c>
      <c r="P663" s="26">
        <f t="shared" si="32"/>
        <v>20.25</v>
      </c>
      <c r="Q663" s="11">
        <f>_xlfn.XLOOKUP($F663,products!$A$2:$A$49,products!$G$2:$G$49,,0)</f>
        <v>0.30374999999999996</v>
      </c>
      <c r="R663" s="6" t="str">
        <f>IF(_xlfn.XLOOKUP(E663,customers!A663:A1662,customers!I663:I1662,0)=0,"Not Available",(_xlfn.XLOOKUP(E663,customers!A663:A1662,customers!I663:I1662,0)))</f>
        <v>Yes</v>
      </c>
    </row>
    <row r="664" spans="1:18" x14ac:dyDescent="0.25">
      <c r="A664" s="6" t="s">
        <v>4229</v>
      </c>
      <c r="B664" s="23">
        <v>44364</v>
      </c>
      <c r="C664" s="6" t="str">
        <f t="shared" si="30"/>
        <v>Thursday</v>
      </c>
      <c r="D664" s="6" t="str">
        <f t="shared" si="31"/>
        <v>June</v>
      </c>
      <c r="E664" s="6" t="s">
        <v>4230</v>
      </c>
      <c r="F664" s="6" t="s">
        <v>6165</v>
      </c>
      <c r="G664" s="6">
        <v>5</v>
      </c>
      <c r="H664" s="6" t="str">
        <f>_xlfn.XLOOKUP(E664,customers!$A$2:$A$1001,customers!$B$2:$B$1001,,0)</f>
        <v>Shermy Moseby</v>
      </c>
      <c r="I664" s="6" t="str">
        <f>IF(_xlfn.XLOOKUP(E664,customers!$A$2:$A$1001,customers!$C$2:$C$1001,,0)=0,"Not Available",(_xlfn.XLOOKUP(E664,customers!$A$2:$A$1001,customers!$C$2:$C$1001,,0)))</f>
        <v>smosebyie@stanford.edu</v>
      </c>
      <c r="J664" s="6" t="str">
        <f>_xlfn.XLOOKUP(E664,customers!$A$1:$A$1001,customers!$G$1:$G$1001,,0)</f>
        <v>United States</v>
      </c>
      <c r="K664" s="6" t="str">
        <f>_xlfn.XLOOKUP($E664,customers!$A$2:$A$1001,customers!$F$2:$F$1001,,0)</f>
        <v>Murfreesboro</v>
      </c>
      <c r="L664" s="6" t="s">
        <v>6201</v>
      </c>
      <c r="M664" s="6" t="s">
        <v>6202</v>
      </c>
      <c r="N664" s="7">
        <f>INDEX(products!$A$1:$G$49,MATCH('orders '!$F664,products!$A$1:$A$49,0),MATCH('orders '!N$1,products!$A$1:$G$1,0))</f>
        <v>2.5</v>
      </c>
      <c r="O664" s="24">
        <f>INDEX(products!$A$1:$G$49,MATCH('orders '!$F664,products!$A$1:$A$49,0),MATCH('orders '!O$1,products!$A$1:$G$1,0))</f>
        <v>29.784999999999997</v>
      </c>
      <c r="P664" s="24">
        <f t="shared" si="32"/>
        <v>148.92499999999998</v>
      </c>
      <c r="Q664" s="8">
        <f>_xlfn.XLOOKUP($F664,products!$A$2:$A$49,products!$G$2:$G$49,,0)</f>
        <v>3.8720499999999998</v>
      </c>
      <c r="R664" s="6" t="str">
        <f>IF(_xlfn.XLOOKUP(E664,customers!A664:A1663,customers!I664:I1663,0)=0,"Not Available",(_xlfn.XLOOKUP(E664,customers!A664:A1663,customers!I664:I1663,0)))</f>
        <v>No</v>
      </c>
    </row>
    <row r="665" spans="1:18" x14ac:dyDescent="0.25">
      <c r="A665" s="9" t="s">
        <v>4234</v>
      </c>
      <c r="B665" s="25">
        <v>43554</v>
      </c>
      <c r="C665" s="9" t="str">
        <f t="shared" si="30"/>
        <v>Saturday</v>
      </c>
      <c r="D665" s="9" t="str">
        <f t="shared" si="31"/>
        <v>March</v>
      </c>
      <c r="E665" s="9" t="s">
        <v>4235</v>
      </c>
      <c r="F665" s="9" t="s">
        <v>6155</v>
      </c>
      <c r="G665" s="9">
        <v>6</v>
      </c>
      <c r="H665" s="9" t="str">
        <f>_xlfn.XLOOKUP(E665,customers!$A$2:$A$1001,customers!$B$2:$B$1001,,0)</f>
        <v>Corrie Wass</v>
      </c>
      <c r="I665" s="9" t="str">
        <f>IF(_xlfn.XLOOKUP(E665,customers!$A$2:$A$1001,customers!$C$2:$C$1001,,0)=0,"Not Available",(_xlfn.XLOOKUP(E665,customers!$A$2:$A$1001,customers!$C$2:$C$1001,,0)))</f>
        <v>cwassif@prweb.com</v>
      </c>
      <c r="J665" s="9" t="str">
        <f>_xlfn.XLOOKUP(E665,customers!$A$1:$A$1001,customers!$G$1:$G$1001,,0)</f>
        <v>United States</v>
      </c>
      <c r="K665" s="9" t="str">
        <f>_xlfn.XLOOKUP($E665,customers!$A$2:$A$1001,customers!$F$2:$F$1001,,0)</f>
        <v>Charleston</v>
      </c>
      <c r="L665" s="9" t="s">
        <v>6199</v>
      </c>
      <c r="M665" s="9" t="s">
        <v>6197</v>
      </c>
      <c r="N665" s="10">
        <f>INDEX(products!$A$1:$G$49,MATCH('orders '!$F665,products!$A$1:$A$49,0),MATCH('orders '!N$1,products!$A$1:$G$1,0))</f>
        <v>1</v>
      </c>
      <c r="O665" s="26">
        <f>INDEX(products!$A$1:$G$49,MATCH('orders '!$F665,products!$A$1:$A$49,0),MATCH('orders '!O$1,products!$A$1:$G$1,0))</f>
        <v>11.25</v>
      </c>
      <c r="P665" s="26">
        <f t="shared" si="32"/>
        <v>67.5</v>
      </c>
      <c r="Q665" s="11">
        <f>_xlfn.XLOOKUP($F665,products!$A$2:$A$49,products!$G$2:$G$49,,0)</f>
        <v>1.0125</v>
      </c>
      <c r="R665" s="6" t="str">
        <f>IF(_xlfn.XLOOKUP(E665,customers!A665:A1664,customers!I665:I1664,0)=0,"Not Available",(_xlfn.XLOOKUP(E665,customers!A665:A1664,customers!I665:I1664,0)))</f>
        <v>No</v>
      </c>
    </row>
    <row r="666" spans="1:18" x14ac:dyDescent="0.25">
      <c r="A666" s="6" t="s">
        <v>4239</v>
      </c>
      <c r="B666" s="23">
        <v>44549</v>
      </c>
      <c r="C666" s="6" t="str">
        <f t="shared" si="30"/>
        <v>Sunday</v>
      </c>
      <c r="D666" s="6" t="str">
        <f t="shared" si="31"/>
        <v>December</v>
      </c>
      <c r="E666" s="6" t="s">
        <v>4240</v>
      </c>
      <c r="F666" s="6" t="s">
        <v>6183</v>
      </c>
      <c r="G666" s="6">
        <v>6</v>
      </c>
      <c r="H666" s="6" t="str">
        <f>_xlfn.XLOOKUP(E666,customers!$A$2:$A$1001,customers!$B$2:$B$1001,,0)</f>
        <v>Ira Sjostrom</v>
      </c>
      <c r="I666" s="6" t="str">
        <f>IF(_xlfn.XLOOKUP(E666,customers!$A$2:$A$1001,customers!$C$2:$C$1001,,0)=0,"Not Available",(_xlfn.XLOOKUP(E666,customers!$A$2:$A$1001,customers!$C$2:$C$1001,,0)))</f>
        <v>isjostromig@pbs.org</v>
      </c>
      <c r="J666" s="6" t="str">
        <f>_xlfn.XLOOKUP(E666,customers!$A$1:$A$1001,customers!$G$1:$G$1001,,0)</f>
        <v>United States</v>
      </c>
      <c r="K666" s="6" t="str">
        <f>_xlfn.XLOOKUP($E666,customers!$A$2:$A$1001,customers!$F$2:$F$1001,,0)</f>
        <v>Erie</v>
      </c>
      <c r="L666" s="6" t="s">
        <v>6198</v>
      </c>
      <c r="M666" s="6" t="s">
        <v>6202</v>
      </c>
      <c r="N666" s="7">
        <f>INDEX(products!$A$1:$G$49,MATCH('orders '!$F666,products!$A$1:$A$49,0),MATCH('orders '!N$1,products!$A$1:$G$1,0))</f>
        <v>1</v>
      </c>
      <c r="O666" s="24">
        <f>INDEX(products!$A$1:$G$49,MATCH('orders '!$F666,products!$A$1:$A$49,0),MATCH('orders '!O$1,products!$A$1:$G$1,0))</f>
        <v>12.15</v>
      </c>
      <c r="P666" s="24">
        <f t="shared" si="32"/>
        <v>72.900000000000006</v>
      </c>
      <c r="Q666" s="8">
        <f>_xlfn.XLOOKUP($F666,products!$A$2:$A$49,products!$G$2:$G$49,,0)</f>
        <v>1.3365</v>
      </c>
      <c r="R666" s="6" t="str">
        <f>IF(_xlfn.XLOOKUP(E666,customers!A666:A1665,customers!I666:I1665,0)=0,"Not Available",(_xlfn.XLOOKUP(E666,customers!A666:A1665,customers!I666:I1665,0)))</f>
        <v>No</v>
      </c>
    </row>
    <row r="667" spans="1:18" x14ac:dyDescent="0.25">
      <c r="A667" s="9" t="s">
        <v>4239</v>
      </c>
      <c r="B667" s="25">
        <v>44549</v>
      </c>
      <c r="C667" s="9" t="str">
        <f t="shared" si="30"/>
        <v>Sunday</v>
      </c>
      <c r="D667" s="9" t="str">
        <f t="shared" si="31"/>
        <v>December</v>
      </c>
      <c r="E667" s="9" t="s">
        <v>4240</v>
      </c>
      <c r="F667" s="9" t="s">
        <v>6150</v>
      </c>
      <c r="G667" s="9">
        <v>2</v>
      </c>
      <c r="H667" s="9" t="str">
        <f>_xlfn.XLOOKUP(E667,customers!$A$2:$A$1001,customers!$B$2:$B$1001,,0)</f>
        <v>Ira Sjostrom</v>
      </c>
      <c r="I667" s="9" t="str">
        <f>IF(_xlfn.XLOOKUP(E667,customers!$A$2:$A$1001,customers!$C$2:$C$1001,,0)=0,"Not Available",(_xlfn.XLOOKUP(E667,customers!$A$2:$A$1001,customers!$C$2:$C$1001,,0)))</f>
        <v>isjostromig@pbs.org</v>
      </c>
      <c r="J667" s="9" t="str">
        <f>_xlfn.XLOOKUP(E667,customers!$A$1:$A$1001,customers!$G$1:$G$1001,,0)</f>
        <v>United States</v>
      </c>
      <c r="K667" s="9" t="str">
        <f>_xlfn.XLOOKUP($E667,customers!$A$2:$A$1001,customers!$F$2:$F$1001,,0)</f>
        <v>Erie</v>
      </c>
      <c r="L667" s="9" t="s">
        <v>6201</v>
      </c>
      <c r="M667" s="9" t="s">
        <v>6202</v>
      </c>
      <c r="N667" s="10">
        <f>INDEX(products!$A$1:$G$49,MATCH('orders '!$F667,products!$A$1:$A$49,0),MATCH('orders '!N$1,products!$A$1:$G$1,0))</f>
        <v>0.2</v>
      </c>
      <c r="O667" s="26">
        <f>INDEX(products!$A$1:$G$49,MATCH('orders '!$F667,products!$A$1:$A$49,0),MATCH('orders '!O$1,products!$A$1:$G$1,0))</f>
        <v>3.8849999999999998</v>
      </c>
      <c r="P667" s="26">
        <f t="shared" si="32"/>
        <v>7.77</v>
      </c>
      <c r="Q667" s="11">
        <f>_xlfn.XLOOKUP($F667,products!$A$2:$A$49,products!$G$2:$G$49,,0)</f>
        <v>0.50505</v>
      </c>
      <c r="R667" s="6" t="str">
        <f>IF(_xlfn.XLOOKUP(E667,customers!A667:A1666,customers!I667:I1666,0)=0,"Not Available",(_xlfn.XLOOKUP(E667,customers!A667:A1666,customers!I667:I1666,0)))</f>
        <v>Not Available</v>
      </c>
    </row>
    <row r="668" spans="1:18" x14ac:dyDescent="0.25">
      <c r="A668" s="6" t="s">
        <v>4250</v>
      </c>
      <c r="B668" s="23">
        <v>43987</v>
      </c>
      <c r="C668" s="6" t="str">
        <f t="shared" si="30"/>
        <v>Friday</v>
      </c>
      <c r="D668" s="6" t="str">
        <f t="shared" si="31"/>
        <v>June</v>
      </c>
      <c r="E668" s="6" t="s">
        <v>4251</v>
      </c>
      <c r="F668" s="6" t="s">
        <v>6168</v>
      </c>
      <c r="G668" s="6">
        <v>4</v>
      </c>
      <c r="H668" s="6" t="str">
        <f>_xlfn.XLOOKUP(E668,customers!$A$2:$A$1001,customers!$B$2:$B$1001,,0)</f>
        <v>Jermaine Branchett</v>
      </c>
      <c r="I668" s="6" t="str">
        <f>IF(_xlfn.XLOOKUP(E668,customers!$A$2:$A$1001,customers!$C$2:$C$1001,,0)=0,"Not Available",(_xlfn.XLOOKUP(E668,customers!$A$2:$A$1001,customers!$C$2:$C$1001,,0)))</f>
        <v>jbranchettii@bravesites.com</v>
      </c>
      <c r="J668" s="6" t="str">
        <f>_xlfn.XLOOKUP(E668,customers!$A$1:$A$1001,customers!$G$1:$G$1001,,0)</f>
        <v>United States</v>
      </c>
      <c r="K668" s="6" t="str">
        <f>_xlfn.XLOOKUP($E668,customers!$A$2:$A$1001,customers!$F$2:$F$1001,,0)</f>
        <v>Lubbock</v>
      </c>
      <c r="L668" s="6" t="s">
        <v>6199</v>
      </c>
      <c r="M668" s="6" t="s">
        <v>6202</v>
      </c>
      <c r="N668" s="7">
        <f>INDEX(products!$A$1:$G$49,MATCH('orders '!$F668,products!$A$1:$A$49,0),MATCH('orders '!N$1,products!$A$1:$G$1,0))</f>
        <v>2.5</v>
      </c>
      <c r="O668" s="24">
        <f>INDEX(products!$A$1:$G$49,MATCH('orders '!$F668,products!$A$1:$A$49,0),MATCH('orders '!O$1,products!$A$1:$G$1,0))</f>
        <v>22.884999999999998</v>
      </c>
      <c r="P668" s="24">
        <f t="shared" si="32"/>
        <v>91.539999999999992</v>
      </c>
      <c r="Q668" s="8">
        <f>_xlfn.XLOOKUP($F668,products!$A$2:$A$49,products!$G$2:$G$49,,0)</f>
        <v>2.0596499999999995</v>
      </c>
      <c r="R668" s="6" t="str">
        <f>IF(_xlfn.XLOOKUP(E668,customers!A668:A1667,customers!I668:I1667,0)=0,"Not Available",(_xlfn.XLOOKUP(E668,customers!A668:A1667,customers!I668:I1667,0)))</f>
        <v>No</v>
      </c>
    </row>
    <row r="669" spans="1:18" x14ac:dyDescent="0.25">
      <c r="A669" s="9" t="s">
        <v>4256</v>
      </c>
      <c r="B669" s="25">
        <v>44451</v>
      </c>
      <c r="C669" s="9" t="str">
        <f t="shared" si="30"/>
        <v>Sunday</v>
      </c>
      <c r="D669" s="9" t="str">
        <f t="shared" si="31"/>
        <v>September</v>
      </c>
      <c r="E669" s="9" t="s">
        <v>4257</v>
      </c>
      <c r="F669" s="9" t="s">
        <v>6147</v>
      </c>
      <c r="G669" s="9">
        <v>6</v>
      </c>
      <c r="H669" s="9" t="str">
        <f>_xlfn.XLOOKUP(E669,customers!$A$2:$A$1001,customers!$B$2:$B$1001,,0)</f>
        <v>Nissie Rudland</v>
      </c>
      <c r="I669" s="9" t="str">
        <f>IF(_xlfn.XLOOKUP(E669,customers!$A$2:$A$1001,customers!$C$2:$C$1001,,0)=0,"Not Available",(_xlfn.XLOOKUP(E669,customers!$A$2:$A$1001,customers!$C$2:$C$1001,,0)))</f>
        <v>nrudlandij@blogs.com</v>
      </c>
      <c r="J669" s="9" t="str">
        <f>_xlfn.XLOOKUP(E669,customers!$A$1:$A$1001,customers!$G$1:$G$1001,,0)</f>
        <v>Ireland</v>
      </c>
      <c r="K669" s="9" t="str">
        <f>_xlfn.XLOOKUP($E669,customers!$A$2:$A$1001,customers!$F$2:$F$1001,,0)</f>
        <v>Gorey</v>
      </c>
      <c r="L669" s="9" t="s">
        <v>6199</v>
      </c>
      <c r="M669" s="9" t="s">
        <v>6202</v>
      </c>
      <c r="N669" s="10">
        <f>INDEX(products!$A$1:$G$49,MATCH('orders '!$F669,products!$A$1:$A$49,0),MATCH('orders '!N$1,products!$A$1:$G$1,0))</f>
        <v>1</v>
      </c>
      <c r="O669" s="26">
        <f>INDEX(products!$A$1:$G$49,MATCH('orders '!$F669,products!$A$1:$A$49,0),MATCH('orders '!O$1,products!$A$1:$G$1,0))</f>
        <v>9.9499999999999993</v>
      </c>
      <c r="P669" s="26">
        <f t="shared" si="32"/>
        <v>59.699999999999996</v>
      </c>
      <c r="Q669" s="11">
        <f>_xlfn.XLOOKUP($F669,products!$A$2:$A$49,products!$G$2:$G$49,,0)</f>
        <v>0.89549999999999985</v>
      </c>
      <c r="R669" s="6" t="str">
        <f>IF(_xlfn.XLOOKUP(E669,customers!A669:A1668,customers!I669:I1668,0)=0,"Not Available",(_xlfn.XLOOKUP(E669,customers!A669:A1668,customers!I669:I1668,0)))</f>
        <v>No</v>
      </c>
    </row>
    <row r="670" spans="1:18" x14ac:dyDescent="0.25">
      <c r="A670" s="6" t="s">
        <v>4262</v>
      </c>
      <c r="B670" s="23">
        <v>44636</v>
      </c>
      <c r="C670" s="6" t="str">
        <f t="shared" si="30"/>
        <v>Wednesday</v>
      </c>
      <c r="D670" s="6" t="str">
        <f t="shared" si="31"/>
        <v>March</v>
      </c>
      <c r="E670" s="6" t="s">
        <v>4263</v>
      </c>
      <c r="F670" s="6" t="s">
        <v>6142</v>
      </c>
      <c r="G670" s="6">
        <v>5</v>
      </c>
      <c r="H670" s="6" t="str">
        <f>_xlfn.XLOOKUP(E670,customers!$A$2:$A$1001,customers!$B$2:$B$1001,,0)</f>
        <v>Janella Millett</v>
      </c>
      <c r="I670" s="6" t="str">
        <f>IF(_xlfn.XLOOKUP(E670,customers!$A$2:$A$1001,customers!$C$2:$C$1001,,0)=0,"Not Available",(_xlfn.XLOOKUP(E670,customers!$A$2:$A$1001,customers!$C$2:$C$1001,,0)))</f>
        <v>jmillettik@addtoany.com</v>
      </c>
      <c r="J670" s="6" t="str">
        <f>_xlfn.XLOOKUP(E670,customers!$A$1:$A$1001,customers!$G$1:$G$1001,,0)</f>
        <v>United States</v>
      </c>
      <c r="K670" s="6" t="str">
        <f>_xlfn.XLOOKUP($E670,customers!$A$2:$A$1001,customers!$F$2:$F$1001,,0)</f>
        <v>Durham</v>
      </c>
      <c r="L670" s="6" t="s">
        <v>6196</v>
      </c>
      <c r="M670" s="6" t="s">
        <v>6200</v>
      </c>
      <c r="N670" s="7">
        <f>INDEX(products!$A$1:$G$49,MATCH('orders '!$F670,products!$A$1:$A$49,0),MATCH('orders '!N$1,products!$A$1:$G$1,0))</f>
        <v>2.5</v>
      </c>
      <c r="O670" s="24">
        <f>INDEX(products!$A$1:$G$49,MATCH('orders '!$F670,products!$A$1:$A$49,0),MATCH('orders '!O$1,products!$A$1:$G$1,0))</f>
        <v>27.484999999999996</v>
      </c>
      <c r="P670" s="24">
        <f t="shared" si="32"/>
        <v>137.42499999999998</v>
      </c>
      <c r="Q670" s="8">
        <f>_xlfn.XLOOKUP($F670,products!$A$2:$A$49,products!$G$2:$G$49,,0)</f>
        <v>1.6490999999999998</v>
      </c>
      <c r="R670" s="6" t="str">
        <f>IF(_xlfn.XLOOKUP(E670,customers!A670:A1669,customers!I670:I1669,0)=0,"Not Available",(_xlfn.XLOOKUP(E670,customers!A670:A1669,customers!I670:I1669,0)))</f>
        <v>Yes</v>
      </c>
    </row>
    <row r="671" spans="1:18" x14ac:dyDescent="0.25">
      <c r="A671" s="9" t="s">
        <v>4268</v>
      </c>
      <c r="B671" s="25">
        <v>44551</v>
      </c>
      <c r="C671" s="9" t="str">
        <f t="shared" si="30"/>
        <v>Tuesday</v>
      </c>
      <c r="D671" s="9" t="str">
        <f t="shared" si="31"/>
        <v>December</v>
      </c>
      <c r="E671" s="9" t="s">
        <v>4269</v>
      </c>
      <c r="F671" s="9" t="s">
        <v>6181</v>
      </c>
      <c r="G671" s="9">
        <v>2</v>
      </c>
      <c r="H671" s="9" t="str">
        <f>_xlfn.XLOOKUP(E671,customers!$A$2:$A$1001,customers!$B$2:$B$1001,,0)</f>
        <v>Ferdie Tourry</v>
      </c>
      <c r="I671" s="9" t="str">
        <f>IF(_xlfn.XLOOKUP(E671,customers!$A$2:$A$1001,customers!$C$2:$C$1001,,0)=0,"Not Available",(_xlfn.XLOOKUP(E671,customers!$A$2:$A$1001,customers!$C$2:$C$1001,,0)))</f>
        <v>ftourryil@google.de</v>
      </c>
      <c r="J671" s="9" t="str">
        <f>_xlfn.XLOOKUP(E671,customers!$A$1:$A$1001,customers!$G$1:$G$1001,,0)</f>
        <v>United States</v>
      </c>
      <c r="K671" s="9" t="str">
        <f>_xlfn.XLOOKUP($E671,customers!$A$2:$A$1001,customers!$F$2:$F$1001,,0)</f>
        <v>Florence</v>
      </c>
      <c r="L671" s="9" t="s">
        <v>6201</v>
      </c>
      <c r="M671" s="9" t="s">
        <v>6197</v>
      </c>
      <c r="N671" s="10">
        <f>INDEX(products!$A$1:$G$49,MATCH('orders '!$F671,products!$A$1:$A$49,0),MATCH('orders '!N$1,products!$A$1:$G$1,0))</f>
        <v>2.5</v>
      </c>
      <c r="O671" s="26">
        <f>INDEX(products!$A$1:$G$49,MATCH('orders '!$F671,products!$A$1:$A$49,0),MATCH('orders '!O$1,products!$A$1:$G$1,0))</f>
        <v>33.464999999999996</v>
      </c>
      <c r="P671" s="26">
        <f t="shared" si="32"/>
        <v>66.929999999999993</v>
      </c>
      <c r="Q671" s="11">
        <f>_xlfn.XLOOKUP($F671,products!$A$2:$A$49,products!$G$2:$G$49,,0)</f>
        <v>4.3504499999999995</v>
      </c>
      <c r="R671" s="6" t="str">
        <f>IF(_xlfn.XLOOKUP(E671,customers!A671:A1670,customers!I671:I1670,0)=0,"Not Available",(_xlfn.XLOOKUP(E671,customers!A671:A1670,customers!I671:I1670,0)))</f>
        <v>No</v>
      </c>
    </row>
    <row r="672" spans="1:18" x14ac:dyDescent="0.25">
      <c r="A672" s="6" t="s">
        <v>4274</v>
      </c>
      <c r="B672" s="23">
        <v>43606</v>
      </c>
      <c r="C672" s="6" t="str">
        <f t="shared" si="30"/>
        <v>Tuesday</v>
      </c>
      <c r="D672" s="6" t="str">
        <f t="shared" si="31"/>
        <v>May</v>
      </c>
      <c r="E672" s="6" t="s">
        <v>4275</v>
      </c>
      <c r="F672" s="6" t="s">
        <v>6159</v>
      </c>
      <c r="G672" s="6">
        <v>3</v>
      </c>
      <c r="H672" s="6" t="str">
        <f>_xlfn.XLOOKUP(E672,customers!$A$2:$A$1001,customers!$B$2:$B$1001,,0)</f>
        <v>Cecil Weatherall</v>
      </c>
      <c r="I672" s="6" t="str">
        <f>IF(_xlfn.XLOOKUP(E672,customers!$A$2:$A$1001,customers!$C$2:$C$1001,,0)=0,"Not Available",(_xlfn.XLOOKUP(E672,customers!$A$2:$A$1001,customers!$C$2:$C$1001,,0)))</f>
        <v>cweatherallim@toplist.cz</v>
      </c>
      <c r="J672" s="6" t="str">
        <f>_xlfn.XLOOKUP(E672,customers!$A$1:$A$1001,customers!$G$1:$G$1001,,0)</f>
        <v>United States</v>
      </c>
      <c r="K672" s="6" t="str">
        <f>_xlfn.XLOOKUP($E672,customers!$A$2:$A$1001,customers!$F$2:$F$1001,,0)</f>
        <v>Syracuse</v>
      </c>
      <c r="L672" s="6" t="s">
        <v>6201</v>
      </c>
      <c r="M672" s="6" t="s">
        <v>6197</v>
      </c>
      <c r="N672" s="7">
        <f>INDEX(products!$A$1:$G$49,MATCH('orders '!$F672,products!$A$1:$A$49,0),MATCH('orders '!N$1,products!$A$1:$G$1,0))</f>
        <v>0.2</v>
      </c>
      <c r="O672" s="24">
        <f>INDEX(products!$A$1:$G$49,MATCH('orders '!$F672,products!$A$1:$A$49,0),MATCH('orders '!O$1,products!$A$1:$G$1,0))</f>
        <v>4.3650000000000002</v>
      </c>
      <c r="P672" s="24">
        <f t="shared" si="32"/>
        <v>13.095000000000001</v>
      </c>
      <c r="Q672" s="8">
        <f>_xlfn.XLOOKUP($F672,products!$A$2:$A$49,products!$G$2:$G$49,,0)</f>
        <v>0.56745000000000001</v>
      </c>
      <c r="R672" s="6" t="str">
        <f>IF(_xlfn.XLOOKUP(E672,customers!A672:A1671,customers!I672:I1671,0)=0,"Not Available",(_xlfn.XLOOKUP(E672,customers!A672:A1671,customers!I672:I1671,0)))</f>
        <v>Yes</v>
      </c>
    </row>
    <row r="673" spans="1:18" x14ac:dyDescent="0.25">
      <c r="A673" s="9" t="s">
        <v>4280</v>
      </c>
      <c r="B673" s="25">
        <v>44495</v>
      </c>
      <c r="C673" s="9" t="str">
        <f t="shared" si="30"/>
        <v>Tuesday</v>
      </c>
      <c r="D673" s="9" t="str">
        <f t="shared" si="31"/>
        <v>October</v>
      </c>
      <c r="E673" s="9" t="s">
        <v>4281</v>
      </c>
      <c r="F673" s="9" t="s">
        <v>6179</v>
      </c>
      <c r="G673" s="9">
        <v>5</v>
      </c>
      <c r="H673" s="9" t="str">
        <f>_xlfn.XLOOKUP(E673,customers!$A$2:$A$1001,customers!$B$2:$B$1001,,0)</f>
        <v>Gale Heindrick</v>
      </c>
      <c r="I673" s="9" t="str">
        <f>IF(_xlfn.XLOOKUP(E673,customers!$A$2:$A$1001,customers!$C$2:$C$1001,,0)=0,"Not Available",(_xlfn.XLOOKUP(E673,customers!$A$2:$A$1001,customers!$C$2:$C$1001,,0)))</f>
        <v>gheindrickin@usda.gov</v>
      </c>
      <c r="J673" s="9" t="str">
        <f>_xlfn.XLOOKUP(E673,customers!$A$1:$A$1001,customers!$G$1:$G$1001,,0)</f>
        <v>United States</v>
      </c>
      <c r="K673" s="9" t="str">
        <f>_xlfn.XLOOKUP($E673,customers!$A$2:$A$1001,customers!$F$2:$F$1001,,0)</f>
        <v>Lawrenceville</v>
      </c>
      <c r="L673" s="9" t="s">
        <v>6196</v>
      </c>
      <c r="M673" s="9" t="s">
        <v>6200</v>
      </c>
      <c r="N673" s="10">
        <f>INDEX(products!$A$1:$G$49,MATCH('orders '!$F673,products!$A$1:$A$49,0),MATCH('orders '!N$1,products!$A$1:$G$1,0))</f>
        <v>1</v>
      </c>
      <c r="O673" s="26">
        <f>INDEX(products!$A$1:$G$49,MATCH('orders '!$F673,products!$A$1:$A$49,0),MATCH('orders '!O$1,products!$A$1:$G$1,0))</f>
        <v>11.95</v>
      </c>
      <c r="P673" s="26">
        <f t="shared" si="32"/>
        <v>59.75</v>
      </c>
      <c r="Q673" s="11">
        <f>_xlfn.XLOOKUP($F673,products!$A$2:$A$49,products!$G$2:$G$49,,0)</f>
        <v>0.71699999999999997</v>
      </c>
      <c r="R673" s="6" t="str">
        <f>IF(_xlfn.XLOOKUP(E673,customers!A673:A1672,customers!I673:I1672,0)=0,"Not Available",(_xlfn.XLOOKUP(E673,customers!A673:A1672,customers!I673:I1672,0)))</f>
        <v>No</v>
      </c>
    </row>
    <row r="674" spans="1:18" x14ac:dyDescent="0.25">
      <c r="A674" s="6" t="s">
        <v>4286</v>
      </c>
      <c r="B674" s="23">
        <v>43916</v>
      </c>
      <c r="C674" s="6" t="str">
        <f t="shared" si="30"/>
        <v>Thursday</v>
      </c>
      <c r="D674" s="6" t="str">
        <f t="shared" si="31"/>
        <v>March</v>
      </c>
      <c r="E674" s="6" t="s">
        <v>4287</v>
      </c>
      <c r="F674" s="6" t="s">
        <v>6160</v>
      </c>
      <c r="G674" s="6">
        <v>5</v>
      </c>
      <c r="H674" s="6" t="str">
        <f>_xlfn.XLOOKUP(E674,customers!$A$2:$A$1001,customers!$B$2:$B$1001,,0)</f>
        <v>Layne Imason</v>
      </c>
      <c r="I674" s="6" t="str">
        <f>IF(_xlfn.XLOOKUP(E674,customers!$A$2:$A$1001,customers!$C$2:$C$1001,,0)=0,"Not Available",(_xlfn.XLOOKUP(E674,customers!$A$2:$A$1001,customers!$C$2:$C$1001,,0)))</f>
        <v>limasonio@discuz.net</v>
      </c>
      <c r="J674" s="6" t="str">
        <f>_xlfn.XLOOKUP(E674,customers!$A$1:$A$1001,customers!$G$1:$G$1001,,0)</f>
        <v>United States</v>
      </c>
      <c r="K674" s="6" t="str">
        <f>_xlfn.XLOOKUP($E674,customers!$A$2:$A$1001,customers!$F$2:$F$1001,,0)</f>
        <v>Houston</v>
      </c>
      <c r="L674" s="6" t="s">
        <v>6201</v>
      </c>
      <c r="M674" s="6" t="s">
        <v>6197</v>
      </c>
      <c r="N674" s="7">
        <f>INDEX(products!$A$1:$G$49,MATCH('orders '!$F674,products!$A$1:$A$49,0),MATCH('orders '!N$1,products!$A$1:$G$1,0))</f>
        <v>0.5</v>
      </c>
      <c r="O674" s="24">
        <f>INDEX(products!$A$1:$G$49,MATCH('orders '!$F674,products!$A$1:$A$49,0),MATCH('orders '!O$1,products!$A$1:$G$1,0))</f>
        <v>8.73</v>
      </c>
      <c r="P674" s="24">
        <f t="shared" si="32"/>
        <v>43.650000000000006</v>
      </c>
      <c r="Q674" s="8">
        <f>_xlfn.XLOOKUP($F674,products!$A$2:$A$49,products!$G$2:$G$49,,0)</f>
        <v>1.1349</v>
      </c>
      <c r="R674" s="6" t="str">
        <f>IF(_xlfn.XLOOKUP(E674,customers!A674:A1673,customers!I674:I1673,0)=0,"Not Available",(_xlfn.XLOOKUP(E674,customers!A674:A1673,customers!I674:I1673,0)))</f>
        <v>Yes</v>
      </c>
    </row>
    <row r="675" spans="1:18" x14ac:dyDescent="0.25">
      <c r="A675" s="9" t="s">
        <v>4291</v>
      </c>
      <c r="B675" s="25">
        <v>44118</v>
      </c>
      <c r="C675" s="9" t="str">
        <f t="shared" si="30"/>
        <v>Wednesday</v>
      </c>
      <c r="D675" s="9" t="str">
        <f t="shared" si="31"/>
        <v>October</v>
      </c>
      <c r="E675" s="9" t="s">
        <v>4292</v>
      </c>
      <c r="F675" s="9" t="s">
        <v>6141</v>
      </c>
      <c r="G675" s="9">
        <v>6</v>
      </c>
      <c r="H675" s="9" t="str">
        <f>_xlfn.XLOOKUP(E675,customers!$A$2:$A$1001,customers!$B$2:$B$1001,,0)</f>
        <v>Hazel Saill</v>
      </c>
      <c r="I675" s="9" t="str">
        <f>IF(_xlfn.XLOOKUP(E675,customers!$A$2:$A$1001,customers!$C$2:$C$1001,,0)=0,"Not Available",(_xlfn.XLOOKUP(E675,customers!$A$2:$A$1001,customers!$C$2:$C$1001,,0)))</f>
        <v>hsaillip@odnoklassniki.ru</v>
      </c>
      <c r="J675" s="9" t="str">
        <f>_xlfn.XLOOKUP(E675,customers!$A$1:$A$1001,customers!$G$1:$G$1001,,0)</f>
        <v>United States</v>
      </c>
      <c r="K675" s="9" t="str">
        <f>_xlfn.XLOOKUP($E675,customers!$A$2:$A$1001,customers!$F$2:$F$1001,,0)</f>
        <v>Kansas City</v>
      </c>
      <c r="L675" s="9" t="s">
        <v>6198</v>
      </c>
      <c r="M675" s="9" t="s">
        <v>6197</v>
      </c>
      <c r="N675" s="10">
        <f>INDEX(products!$A$1:$G$49,MATCH('orders '!$F675,products!$A$1:$A$49,0),MATCH('orders '!N$1,products!$A$1:$G$1,0))</f>
        <v>1</v>
      </c>
      <c r="O675" s="26">
        <f>INDEX(products!$A$1:$G$49,MATCH('orders '!$F675,products!$A$1:$A$49,0),MATCH('orders '!O$1,products!$A$1:$G$1,0))</f>
        <v>13.75</v>
      </c>
      <c r="P675" s="26">
        <f t="shared" si="32"/>
        <v>82.5</v>
      </c>
      <c r="Q675" s="11">
        <f>_xlfn.XLOOKUP($F675,products!$A$2:$A$49,products!$G$2:$G$49,,0)</f>
        <v>1.5125</v>
      </c>
      <c r="R675" s="6" t="str">
        <f>IF(_xlfn.XLOOKUP(E675,customers!A675:A1674,customers!I675:I1674,0)=0,"Not Available",(_xlfn.XLOOKUP(E675,customers!A675:A1674,customers!I675:I1674,0)))</f>
        <v>Yes</v>
      </c>
    </row>
    <row r="676" spans="1:18" x14ac:dyDescent="0.25">
      <c r="A676" s="6" t="s">
        <v>4297</v>
      </c>
      <c r="B676" s="23">
        <v>44543</v>
      </c>
      <c r="C676" s="6" t="str">
        <f t="shared" si="30"/>
        <v>Monday</v>
      </c>
      <c r="D676" s="6" t="str">
        <f t="shared" si="31"/>
        <v>December</v>
      </c>
      <c r="E676" s="6" t="s">
        <v>4298</v>
      </c>
      <c r="F676" s="6" t="s">
        <v>6182</v>
      </c>
      <c r="G676" s="6">
        <v>6</v>
      </c>
      <c r="H676" s="6" t="str">
        <f>_xlfn.XLOOKUP(E676,customers!$A$2:$A$1001,customers!$B$2:$B$1001,,0)</f>
        <v>Hermann Larvor</v>
      </c>
      <c r="I676" s="6" t="str">
        <f>IF(_xlfn.XLOOKUP(E676,customers!$A$2:$A$1001,customers!$C$2:$C$1001,,0)=0,"Not Available",(_xlfn.XLOOKUP(E676,customers!$A$2:$A$1001,customers!$C$2:$C$1001,,0)))</f>
        <v>hlarvoriq@last.fm</v>
      </c>
      <c r="J676" s="6" t="str">
        <f>_xlfn.XLOOKUP(E676,customers!$A$1:$A$1001,customers!$G$1:$G$1001,,0)</f>
        <v>United States</v>
      </c>
      <c r="K676" s="6" t="str">
        <f>_xlfn.XLOOKUP($E676,customers!$A$2:$A$1001,customers!$F$2:$F$1001,,0)</f>
        <v>Bradenton</v>
      </c>
      <c r="L676" s="6" t="s">
        <v>6199</v>
      </c>
      <c r="M676" s="6" t="s">
        <v>6200</v>
      </c>
      <c r="N676" s="7">
        <f>INDEX(products!$A$1:$G$49,MATCH('orders '!$F676,products!$A$1:$A$49,0),MATCH('orders '!N$1,products!$A$1:$G$1,0))</f>
        <v>2.5</v>
      </c>
      <c r="O676" s="24">
        <f>INDEX(products!$A$1:$G$49,MATCH('orders '!$F676,products!$A$1:$A$49,0),MATCH('orders '!O$1,products!$A$1:$G$1,0))</f>
        <v>29.784999999999997</v>
      </c>
      <c r="P676" s="24">
        <f t="shared" si="32"/>
        <v>178.70999999999998</v>
      </c>
      <c r="Q676" s="8">
        <f>_xlfn.XLOOKUP($F676,products!$A$2:$A$49,products!$G$2:$G$49,,0)</f>
        <v>2.6806499999999995</v>
      </c>
      <c r="R676" s="6" t="str">
        <f>IF(_xlfn.XLOOKUP(E676,customers!A676:A1675,customers!I676:I1675,0)=0,"Not Available",(_xlfn.XLOOKUP(E676,customers!A676:A1675,customers!I676:I1675,0)))</f>
        <v>Yes</v>
      </c>
    </row>
    <row r="677" spans="1:18" x14ac:dyDescent="0.25">
      <c r="A677" s="9" t="s">
        <v>4303</v>
      </c>
      <c r="B677" s="25">
        <v>44263</v>
      </c>
      <c r="C677" s="9" t="str">
        <f t="shared" si="30"/>
        <v>Monday</v>
      </c>
      <c r="D677" s="9" t="str">
        <f t="shared" si="31"/>
        <v>March</v>
      </c>
      <c r="E677" s="9" t="s">
        <v>4304</v>
      </c>
      <c r="F677" s="9" t="s">
        <v>6165</v>
      </c>
      <c r="G677" s="9">
        <v>4</v>
      </c>
      <c r="H677" s="9" t="str">
        <f>_xlfn.XLOOKUP(E677,customers!$A$2:$A$1001,customers!$B$2:$B$1001,,0)</f>
        <v>Terri Lyford</v>
      </c>
      <c r="I677" s="9" t="str">
        <f>IF(_xlfn.XLOOKUP(E677,customers!$A$2:$A$1001,customers!$C$2:$C$1001,,0)=0,"Not Available",(_xlfn.XLOOKUP(E677,customers!$A$2:$A$1001,customers!$C$2:$C$1001,,0)))</f>
        <v>Not Available</v>
      </c>
      <c r="J677" s="9" t="str">
        <f>_xlfn.XLOOKUP(E677,customers!$A$1:$A$1001,customers!$G$1:$G$1001,,0)</f>
        <v>United States</v>
      </c>
      <c r="K677" s="9" t="str">
        <f>_xlfn.XLOOKUP($E677,customers!$A$2:$A$1001,customers!$F$2:$F$1001,,0)</f>
        <v>Allentown</v>
      </c>
      <c r="L677" s="9" t="s">
        <v>6201</v>
      </c>
      <c r="M677" s="9" t="s">
        <v>6202</v>
      </c>
      <c r="N677" s="10">
        <f>INDEX(products!$A$1:$G$49,MATCH('orders '!$F677,products!$A$1:$A$49,0),MATCH('orders '!N$1,products!$A$1:$G$1,0))</f>
        <v>2.5</v>
      </c>
      <c r="O677" s="26">
        <f>INDEX(products!$A$1:$G$49,MATCH('orders '!$F677,products!$A$1:$A$49,0),MATCH('orders '!O$1,products!$A$1:$G$1,0))</f>
        <v>29.784999999999997</v>
      </c>
      <c r="P677" s="26">
        <f t="shared" si="32"/>
        <v>119.13999999999999</v>
      </c>
      <c r="Q677" s="11">
        <f>_xlfn.XLOOKUP($F677,products!$A$2:$A$49,products!$G$2:$G$49,,0)</f>
        <v>3.8720499999999998</v>
      </c>
      <c r="R677" s="6" t="str">
        <f>IF(_xlfn.XLOOKUP(E677,customers!A677:A1676,customers!I677:I1676,0)=0,"Not Available",(_xlfn.XLOOKUP(E677,customers!A677:A1676,customers!I677:I1676,0)))</f>
        <v>Yes</v>
      </c>
    </row>
    <row r="678" spans="1:18" x14ac:dyDescent="0.25">
      <c r="A678" s="6" t="s">
        <v>4308</v>
      </c>
      <c r="B678" s="23">
        <v>44217</v>
      </c>
      <c r="C678" s="6" t="str">
        <f t="shared" si="30"/>
        <v>Thursday</v>
      </c>
      <c r="D678" s="6" t="str">
        <f t="shared" si="31"/>
        <v>January</v>
      </c>
      <c r="E678" s="6" t="s">
        <v>4309</v>
      </c>
      <c r="F678" s="6" t="s">
        <v>6161</v>
      </c>
      <c r="G678" s="6">
        <v>5</v>
      </c>
      <c r="H678" s="6" t="str">
        <f>_xlfn.XLOOKUP(E678,customers!$A$2:$A$1001,customers!$B$2:$B$1001,,0)</f>
        <v>Gabey Cogan</v>
      </c>
      <c r="I678" s="6" t="str">
        <f>IF(_xlfn.XLOOKUP(E678,customers!$A$2:$A$1001,customers!$C$2:$C$1001,,0)=0,"Not Available",(_xlfn.XLOOKUP(E678,customers!$A$2:$A$1001,customers!$C$2:$C$1001,,0)))</f>
        <v>Not Available</v>
      </c>
      <c r="J678" s="6" t="str">
        <f>_xlfn.XLOOKUP(E678,customers!$A$1:$A$1001,customers!$G$1:$G$1001,,0)</f>
        <v>United States</v>
      </c>
      <c r="K678" s="6" t="str">
        <f>_xlfn.XLOOKUP($E678,customers!$A$2:$A$1001,customers!$F$2:$F$1001,,0)</f>
        <v>Hampton</v>
      </c>
      <c r="L678" s="6" t="s">
        <v>6201</v>
      </c>
      <c r="M678" s="6" t="s">
        <v>6200</v>
      </c>
      <c r="N678" s="7">
        <f>INDEX(products!$A$1:$G$49,MATCH('orders '!$F678,products!$A$1:$A$49,0),MATCH('orders '!N$1,products!$A$1:$G$1,0))</f>
        <v>0.5</v>
      </c>
      <c r="O678" s="24">
        <f>INDEX(products!$A$1:$G$49,MATCH('orders '!$F678,products!$A$1:$A$49,0),MATCH('orders '!O$1,products!$A$1:$G$1,0))</f>
        <v>9.51</v>
      </c>
      <c r="P678" s="24">
        <f t="shared" si="32"/>
        <v>47.55</v>
      </c>
      <c r="Q678" s="8">
        <f>_xlfn.XLOOKUP($F678,products!$A$2:$A$49,products!$G$2:$G$49,,0)</f>
        <v>1.2363</v>
      </c>
      <c r="R678" s="6" t="str">
        <f>IF(_xlfn.XLOOKUP(E678,customers!A678:A1677,customers!I678:I1677,0)=0,"Not Available",(_xlfn.XLOOKUP(E678,customers!A678:A1677,customers!I678:I1677,0)))</f>
        <v>No</v>
      </c>
    </row>
    <row r="679" spans="1:18" x14ac:dyDescent="0.25">
      <c r="A679" s="9" t="s">
        <v>4313</v>
      </c>
      <c r="B679" s="25">
        <v>44206</v>
      </c>
      <c r="C679" s="9" t="str">
        <f t="shared" si="30"/>
        <v>Sunday</v>
      </c>
      <c r="D679" s="9" t="str">
        <f t="shared" si="31"/>
        <v>January</v>
      </c>
      <c r="E679" s="9" t="s">
        <v>4314</v>
      </c>
      <c r="F679" s="9" t="s">
        <v>6160</v>
      </c>
      <c r="G679" s="9">
        <v>5</v>
      </c>
      <c r="H679" s="9" t="str">
        <f>_xlfn.XLOOKUP(E679,customers!$A$2:$A$1001,customers!$B$2:$B$1001,,0)</f>
        <v>Charin Penwarden</v>
      </c>
      <c r="I679" s="9" t="str">
        <f>IF(_xlfn.XLOOKUP(E679,customers!$A$2:$A$1001,customers!$C$2:$C$1001,,0)=0,"Not Available",(_xlfn.XLOOKUP(E679,customers!$A$2:$A$1001,customers!$C$2:$C$1001,,0)))</f>
        <v>cpenwardenit@mlb.com</v>
      </c>
      <c r="J679" s="9" t="str">
        <f>_xlfn.XLOOKUP(E679,customers!$A$1:$A$1001,customers!$G$1:$G$1001,,0)</f>
        <v>Ireland</v>
      </c>
      <c r="K679" s="9" t="str">
        <f>_xlfn.XLOOKUP($E679,customers!$A$2:$A$1001,customers!$F$2:$F$1001,,0)</f>
        <v>Whitegate</v>
      </c>
      <c r="L679" s="9" t="s">
        <v>6201</v>
      </c>
      <c r="M679" s="9" t="s">
        <v>6197</v>
      </c>
      <c r="N679" s="10">
        <f>INDEX(products!$A$1:$G$49,MATCH('orders '!$F679,products!$A$1:$A$49,0),MATCH('orders '!N$1,products!$A$1:$G$1,0))</f>
        <v>0.5</v>
      </c>
      <c r="O679" s="26">
        <f>INDEX(products!$A$1:$G$49,MATCH('orders '!$F679,products!$A$1:$A$49,0),MATCH('orders '!O$1,products!$A$1:$G$1,0))</f>
        <v>8.73</v>
      </c>
      <c r="P679" s="26">
        <f t="shared" si="32"/>
        <v>43.650000000000006</v>
      </c>
      <c r="Q679" s="11">
        <f>_xlfn.XLOOKUP($F679,products!$A$2:$A$49,products!$G$2:$G$49,,0)</f>
        <v>1.1349</v>
      </c>
      <c r="R679" s="6" t="str">
        <f>IF(_xlfn.XLOOKUP(E679,customers!A679:A1678,customers!I679:I1678,0)=0,"Not Available",(_xlfn.XLOOKUP(E679,customers!A679:A1678,customers!I679:I1678,0)))</f>
        <v>No</v>
      </c>
    </row>
    <row r="680" spans="1:18" x14ac:dyDescent="0.25">
      <c r="A680" s="6" t="s">
        <v>4319</v>
      </c>
      <c r="B680" s="23">
        <v>44281</v>
      </c>
      <c r="C680" s="6" t="str">
        <f t="shared" si="30"/>
        <v>Friday</v>
      </c>
      <c r="D680" s="6" t="str">
        <f t="shared" si="31"/>
        <v>March</v>
      </c>
      <c r="E680" s="6" t="s">
        <v>4320</v>
      </c>
      <c r="F680" s="6" t="s">
        <v>6182</v>
      </c>
      <c r="G680" s="6">
        <v>6</v>
      </c>
      <c r="H680" s="6" t="str">
        <f>_xlfn.XLOOKUP(E680,customers!$A$2:$A$1001,customers!$B$2:$B$1001,,0)</f>
        <v>Milty Middis</v>
      </c>
      <c r="I680" s="6" t="str">
        <f>IF(_xlfn.XLOOKUP(E680,customers!$A$2:$A$1001,customers!$C$2:$C$1001,,0)=0,"Not Available",(_xlfn.XLOOKUP(E680,customers!$A$2:$A$1001,customers!$C$2:$C$1001,,0)))</f>
        <v>mmiddisiu@dmoz.org</v>
      </c>
      <c r="J680" s="6" t="str">
        <f>_xlfn.XLOOKUP(E680,customers!$A$1:$A$1001,customers!$G$1:$G$1001,,0)</f>
        <v>United States</v>
      </c>
      <c r="K680" s="6" t="str">
        <f>_xlfn.XLOOKUP($E680,customers!$A$2:$A$1001,customers!$F$2:$F$1001,,0)</f>
        <v>Wichita</v>
      </c>
      <c r="L680" s="6" t="s">
        <v>6199</v>
      </c>
      <c r="M680" s="6" t="s">
        <v>6200</v>
      </c>
      <c r="N680" s="7">
        <f>INDEX(products!$A$1:$G$49,MATCH('orders '!$F680,products!$A$1:$A$49,0),MATCH('orders '!N$1,products!$A$1:$G$1,0))</f>
        <v>2.5</v>
      </c>
      <c r="O680" s="24">
        <f>INDEX(products!$A$1:$G$49,MATCH('orders '!$F680,products!$A$1:$A$49,0),MATCH('orders '!O$1,products!$A$1:$G$1,0))</f>
        <v>29.784999999999997</v>
      </c>
      <c r="P680" s="24">
        <f t="shared" si="32"/>
        <v>178.70999999999998</v>
      </c>
      <c r="Q680" s="8">
        <f>_xlfn.XLOOKUP($F680,products!$A$2:$A$49,products!$G$2:$G$49,,0)</f>
        <v>2.6806499999999995</v>
      </c>
      <c r="R680" s="6" t="str">
        <f>IF(_xlfn.XLOOKUP(E680,customers!A680:A1679,customers!I680:I1679,0)=0,"Not Available",(_xlfn.XLOOKUP(E680,customers!A680:A1679,customers!I680:I1679,0)))</f>
        <v>Yes</v>
      </c>
    </row>
    <row r="681" spans="1:18" x14ac:dyDescent="0.25">
      <c r="A681" s="9" t="s">
        <v>4325</v>
      </c>
      <c r="B681" s="25">
        <v>44645</v>
      </c>
      <c r="C681" s="9" t="str">
        <f t="shared" si="30"/>
        <v>Friday</v>
      </c>
      <c r="D681" s="9" t="str">
        <f t="shared" si="31"/>
        <v>March</v>
      </c>
      <c r="E681" s="9" t="s">
        <v>4326</v>
      </c>
      <c r="F681" s="9" t="s">
        <v>6142</v>
      </c>
      <c r="G681" s="9">
        <v>1</v>
      </c>
      <c r="H681" s="9" t="str">
        <f>_xlfn.XLOOKUP(E681,customers!$A$2:$A$1001,customers!$B$2:$B$1001,,0)</f>
        <v>Adrianne Vairow</v>
      </c>
      <c r="I681" s="9" t="str">
        <f>IF(_xlfn.XLOOKUP(E681,customers!$A$2:$A$1001,customers!$C$2:$C$1001,,0)=0,"Not Available",(_xlfn.XLOOKUP(E681,customers!$A$2:$A$1001,customers!$C$2:$C$1001,,0)))</f>
        <v>avairowiv@studiopress.com</v>
      </c>
      <c r="J681" s="9" t="str">
        <f>_xlfn.XLOOKUP(E681,customers!$A$1:$A$1001,customers!$G$1:$G$1001,,0)</f>
        <v>United Kingdom</v>
      </c>
      <c r="K681" s="9" t="str">
        <f>_xlfn.XLOOKUP($E681,customers!$A$2:$A$1001,customers!$F$2:$F$1001,,0)</f>
        <v>Thorpe</v>
      </c>
      <c r="L681" s="9" t="s">
        <v>6196</v>
      </c>
      <c r="M681" s="9" t="s">
        <v>6200</v>
      </c>
      <c r="N681" s="10">
        <f>INDEX(products!$A$1:$G$49,MATCH('orders '!$F681,products!$A$1:$A$49,0),MATCH('orders '!N$1,products!$A$1:$G$1,0))</f>
        <v>2.5</v>
      </c>
      <c r="O681" s="26">
        <f>INDEX(products!$A$1:$G$49,MATCH('orders '!$F681,products!$A$1:$A$49,0),MATCH('orders '!O$1,products!$A$1:$G$1,0))</f>
        <v>27.484999999999996</v>
      </c>
      <c r="P681" s="26">
        <f t="shared" si="32"/>
        <v>27.484999999999996</v>
      </c>
      <c r="Q681" s="11">
        <f>_xlfn.XLOOKUP($F681,products!$A$2:$A$49,products!$G$2:$G$49,,0)</f>
        <v>1.6490999999999998</v>
      </c>
      <c r="R681" s="6" t="str">
        <f>IF(_xlfn.XLOOKUP(E681,customers!A681:A1680,customers!I681:I1680,0)=0,"Not Available",(_xlfn.XLOOKUP(E681,customers!A681:A1680,customers!I681:I1680,0)))</f>
        <v>No</v>
      </c>
    </row>
    <row r="682" spans="1:18" x14ac:dyDescent="0.25">
      <c r="A682" s="6" t="s">
        <v>4331</v>
      </c>
      <c r="B682" s="23">
        <v>44399</v>
      </c>
      <c r="C682" s="6" t="str">
        <f t="shared" si="30"/>
        <v>Thursday</v>
      </c>
      <c r="D682" s="6" t="str">
        <f t="shared" si="31"/>
        <v>July</v>
      </c>
      <c r="E682" s="6" t="s">
        <v>4332</v>
      </c>
      <c r="F682" s="6" t="s">
        <v>6155</v>
      </c>
      <c r="G682" s="6">
        <v>5</v>
      </c>
      <c r="H682" s="6" t="str">
        <f>_xlfn.XLOOKUP(E682,customers!$A$2:$A$1001,customers!$B$2:$B$1001,,0)</f>
        <v>Anjanette Goldie</v>
      </c>
      <c r="I682" s="6" t="str">
        <f>IF(_xlfn.XLOOKUP(E682,customers!$A$2:$A$1001,customers!$C$2:$C$1001,,0)=0,"Not Available",(_xlfn.XLOOKUP(E682,customers!$A$2:$A$1001,customers!$C$2:$C$1001,,0)))</f>
        <v>agoldieiw@goo.gl</v>
      </c>
      <c r="J682" s="6" t="str">
        <f>_xlfn.XLOOKUP(E682,customers!$A$1:$A$1001,customers!$G$1:$G$1001,,0)</f>
        <v>United States</v>
      </c>
      <c r="K682" s="6" t="str">
        <f>_xlfn.XLOOKUP($E682,customers!$A$2:$A$1001,customers!$F$2:$F$1001,,0)</f>
        <v>Danbury</v>
      </c>
      <c r="L682" s="6" t="s">
        <v>6199</v>
      </c>
      <c r="M682" s="6" t="s">
        <v>6197</v>
      </c>
      <c r="N682" s="7">
        <f>INDEX(products!$A$1:$G$49,MATCH('orders '!$F682,products!$A$1:$A$49,0),MATCH('orders '!N$1,products!$A$1:$G$1,0))</f>
        <v>1</v>
      </c>
      <c r="O682" s="24">
        <f>INDEX(products!$A$1:$G$49,MATCH('orders '!$F682,products!$A$1:$A$49,0),MATCH('orders '!O$1,products!$A$1:$G$1,0))</f>
        <v>11.25</v>
      </c>
      <c r="P682" s="24">
        <f t="shared" si="32"/>
        <v>56.25</v>
      </c>
      <c r="Q682" s="8">
        <f>_xlfn.XLOOKUP($F682,products!$A$2:$A$49,products!$G$2:$G$49,,0)</f>
        <v>1.0125</v>
      </c>
      <c r="R682" s="6" t="str">
        <f>IF(_xlfn.XLOOKUP(E682,customers!A682:A1681,customers!I682:I1681,0)=0,"Not Available",(_xlfn.XLOOKUP(E682,customers!A682:A1681,customers!I682:I1681,0)))</f>
        <v>No</v>
      </c>
    </row>
    <row r="683" spans="1:18" x14ac:dyDescent="0.25">
      <c r="A683" s="9" t="s">
        <v>4336</v>
      </c>
      <c r="B683" s="25">
        <v>44080</v>
      </c>
      <c r="C683" s="9" t="str">
        <f t="shared" si="30"/>
        <v>Sunday</v>
      </c>
      <c r="D683" s="9" t="str">
        <f t="shared" si="31"/>
        <v>September</v>
      </c>
      <c r="E683" s="9" t="s">
        <v>4337</v>
      </c>
      <c r="F683" s="9" t="s">
        <v>6145</v>
      </c>
      <c r="G683" s="9">
        <v>2</v>
      </c>
      <c r="H683" s="9" t="str">
        <f>_xlfn.XLOOKUP(E683,customers!$A$2:$A$1001,customers!$B$2:$B$1001,,0)</f>
        <v>Nicky Ayris</v>
      </c>
      <c r="I683" s="9" t="str">
        <f>IF(_xlfn.XLOOKUP(E683,customers!$A$2:$A$1001,customers!$C$2:$C$1001,,0)=0,"Not Available",(_xlfn.XLOOKUP(E683,customers!$A$2:$A$1001,customers!$C$2:$C$1001,,0)))</f>
        <v>nayrisix@t-online.de</v>
      </c>
      <c r="J683" s="9" t="str">
        <f>_xlfn.XLOOKUP(E683,customers!$A$1:$A$1001,customers!$G$1:$G$1001,,0)</f>
        <v>United Kingdom</v>
      </c>
      <c r="K683" s="9" t="str">
        <f>_xlfn.XLOOKUP($E683,customers!$A$2:$A$1001,customers!$F$2:$F$1001,,0)</f>
        <v>Kinloch</v>
      </c>
      <c r="L683" s="9" t="s">
        <v>6201</v>
      </c>
      <c r="M683" s="9" t="s">
        <v>6200</v>
      </c>
      <c r="N683" s="10">
        <f>INDEX(products!$A$1:$G$49,MATCH('orders '!$F683,products!$A$1:$A$49,0),MATCH('orders '!N$1,products!$A$1:$G$1,0))</f>
        <v>0.2</v>
      </c>
      <c r="O683" s="26">
        <f>INDEX(products!$A$1:$G$49,MATCH('orders '!$F683,products!$A$1:$A$49,0),MATCH('orders '!O$1,products!$A$1:$G$1,0))</f>
        <v>4.7549999999999999</v>
      </c>
      <c r="P683" s="26">
        <f t="shared" si="32"/>
        <v>9.51</v>
      </c>
      <c r="Q683" s="11">
        <f>_xlfn.XLOOKUP($F683,products!$A$2:$A$49,products!$G$2:$G$49,,0)</f>
        <v>0.61814999999999998</v>
      </c>
      <c r="R683" s="6" t="str">
        <f>IF(_xlfn.XLOOKUP(E683,customers!A683:A1682,customers!I683:I1682,0)=0,"Not Available",(_xlfn.XLOOKUP(E683,customers!A683:A1682,customers!I683:I1682,0)))</f>
        <v>Yes</v>
      </c>
    </row>
    <row r="684" spans="1:18" x14ac:dyDescent="0.25">
      <c r="A684" s="6" t="s">
        <v>4342</v>
      </c>
      <c r="B684" s="23">
        <v>43827</v>
      </c>
      <c r="C684" s="6" t="str">
        <f t="shared" si="30"/>
        <v>Saturday</v>
      </c>
      <c r="D684" s="6" t="str">
        <f t="shared" si="31"/>
        <v>December</v>
      </c>
      <c r="E684" s="6" t="s">
        <v>4343</v>
      </c>
      <c r="F684" s="6" t="s">
        <v>6156</v>
      </c>
      <c r="G684" s="6">
        <v>2</v>
      </c>
      <c r="H684" s="6" t="str">
        <f>_xlfn.XLOOKUP(E684,customers!$A$2:$A$1001,customers!$B$2:$B$1001,,0)</f>
        <v>Laryssa Benediktovich</v>
      </c>
      <c r="I684" s="6" t="str">
        <f>IF(_xlfn.XLOOKUP(E684,customers!$A$2:$A$1001,customers!$C$2:$C$1001,,0)=0,"Not Available",(_xlfn.XLOOKUP(E684,customers!$A$2:$A$1001,customers!$C$2:$C$1001,,0)))</f>
        <v>lbenediktovichiy@wunderground.com</v>
      </c>
      <c r="J684" s="6" t="str">
        <f>_xlfn.XLOOKUP(E684,customers!$A$1:$A$1001,customers!$G$1:$G$1001,,0)</f>
        <v>United States</v>
      </c>
      <c r="K684" s="6" t="str">
        <f>_xlfn.XLOOKUP($E684,customers!$A$2:$A$1001,customers!$F$2:$F$1001,,0)</f>
        <v>Jacksonville</v>
      </c>
      <c r="L684" s="6" t="s">
        <v>6198</v>
      </c>
      <c r="M684" s="6" t="s">
        <v>6197</v>
      </c>
      <c r="N684" s="7">
        <f>INDEX(products!$A$1:$G$49,MATCH('orders '!$F684,products!$A$1:$A$49,0),MATCH('orders '!N$1,products!$A$1:$G$1,0))</f>
        <v>0.2</v>
      </c>
      <c r="O684" s="24">
        <f>INDEX(products!$A$1:$G$49,MATCH('orders '!$F684,products!$A$1:$A$49,0),MATCH('orders '!O$1,products!$A$1:$G$1,0))</f>
        <v>4.125</v>
      </c>
      <c r="P684" s="24">
        <f t="shared" si="32"/>
        <v>8.25</v>
      </c>
      <c r="Q684" s="8">
        <f>_xlfn.XLOOKUP($F684,products!$A$2:$A$49,products!$G$2:$G$49,,0)</f>
        <v>0.45374999999999999</v>
      </c>
      <c r="R684" s="6" t="str">
        <f>IF(_xlfn.XLOOKUP(E684,customers!A684:A1683,customers!I684:I1683,0)=0,"Not Available",(_xlfn.XLOOKUP(E684,customers!A684:A1683,customers!I684:I1683,0)))</f>
        <v>Yes</v>
      </c>
    </row>
    <row r="685" spans="1:18" x14ac:dyDescent="0.25">
      <c r="A685" s="9" t="s">
        <v>4348</v>
      </c>
      <c r="B685" s="25">
        <v>43941</v>
      </c>
      <c r="C685" s="9" t="str">
        <f t="shared" si="30"/>
        <v>Monday</v>
      </c>
      <c r="D685" s="9" t="str">
        <f t="shared" si="31"/>
        <v>April</v>
      </c>
      <c r="E685" s="9" t="s">
        <v>4349</v>
      </c>
      <c r="F685" s="9" t="s">
        <v>6169</v>
      </c>
      <c r="G685" s="9">
        <v>6</v>
      </c>
      <c r="H685" s="9" t="str">
        <f>_xlfn.XLOOKUP(E685,customers!$A$2:$A$1001,customers!$B$2:$B$1001,,0)</f>
        <v>Theo Jacobovitz</v>
      </c>
      <c r="I685" s="9" t="str">
        <f>IF(_xlfn.XLOOKUP(E685,customers!$A$2:$A$1001,customers!$C$2:$C$1001,,0)=0,"Not Available",(_xlfn.XLOOKUP(E685,customers!$A$2:$A$1001,customers!$C$2:$C$1001,,0)))</f>
        <v>tjacobovitziz@cbc.ca</v>
      </c>
      <c r="J685" s="9" t="str">
        <f>_xlfn.XLOOKUP(E685,customers!$A$1:$A$1001,customers!$G$1:$G$1001,,0)</f>
        <v>United States</v>
      </c>
      <c r="K685" s="9" t="str">
        <f>_xlfn.XLOOKUP($E685,customers!$A$2:$A$1001,customers!$F$2:$F$1001,,0)</f>
        <v>Houston</v>
      </c>
      <c r="L685" s="9" t="s">
        <v>6201</v>
      </c>
      <c r="M685" s="9" t="s">
        <v>6202</v>
      </c>
      <c r="N685" s="10">
        <f>INDEX(products!$A$1:$G$49,MATCH('orders '!$F685,products!$A$1:$A$49,0),MATCH('orders '!N$1,products!$A$1:$G$1,0))</f>
        <v>0.5</v>
      </c>
      <c r="O685" s="26">
        <f>INDEX(products!$A$1:$G$49,MATCH('orders '!$F685,products!$A$1:$A$49,0),MATCH('orders '!O$1,products!$A$1:$G$1,0))</f>
        <v>7.77</v>
      </c>
      <c r="P685" s="26">
        <f t="shared" si="32"/>
        <v>46.62</v>
      </c>
      <c r="Q685" s="11">
        <f>_xlfn.XLOOKUP($F685,products!$A$2:$A$49,products!$G$2:$G$49,,0)</f>
        <v>1.0101</v>
      </c>
      <c r="R685" s="6" t="str">
        <f>IF(_xlfn.XLOOKUP(E685,customers!A685:A1684,customers!I685:I1684,0)=0,"Not Available",(_xlfn.XLOOKUP(E685,customers!A685:A1684,customers!I685:I1684,0)))</f>
        <v>No</v>
      </c>
    </row>
    <row r="686" spans="1:18" x14ac:dyDescent="0.25">
      <c r="A686" s="6" t="s">
        <v>4354</v>
      </c>
      <c r="B686" s="23">
        <v>43517</v>
      </c>
      <c r="C686" s="6" t="str">
        <f t="shared" si="30"/>
        <v>Thursday</v>
      </c>
      <c r="D686" s="6" t="str">
        <f t="shared" si="31"/>
        <v>February</v>
      </c>
      <c r="E686" s="6" t="s">
        <v>4355</v>
      </c>
      <c r="F686" s="6" t="s">
        <v>6179</v>
      </c>
      <c r="G686" s="6">
        <v>6</v>
      </c>
      <c r="H686" s="6" t="str">
        <f>_xlfn.XLOOKUP(E686,customers!$A$2:$A$1001,customers!$B$2:$B$1001,,0)</f>
        <v>Becca Ableson</v>
      </c>
      <c r="I686" s="6" t="str">
        <f>IF(_xlfn.XLOOKUP(E686,customers!$A$2:$A$1001,customers!$C$2:$C$1001,,0)=0,"Not Available",(_xlfn.XLOOKUP(E686,customers!$A$2:$A$1001,customers!$C$2:$C$1001,,0)))</f>
        <v>Not Available</v>
      </c>
      <c r="J686" s="6" t="str">
        <f>_xlfn.XLOOKUP(E686,customers!$A$1:$A$1001,customers!$G$1:$G$1001,,0)</f>
        <v>United States</v>
      </c>
      <c r="K686" s="6" t="str">
        <f>_xlfn.XLOOKUP($E686,customers!$A$2:$A$1001,customers!$F$2:$F$1001,,0)</f>
        <v>Portland</v>
      </c>
      <c r="L686" s="6" t="s">
        <v>6196</v>
      </c>
      <c r="M686" s="6" t="s">
        <v>6200</v>
      </c>
      <c r="N686" s="7">
        <f>INDEX(products!$A$1:$G$49,MATCH('orders '!$F686,products!$A$1:$A$49,0),MATCH('orders '!N$1,products!$A$1:$G$1,0))</f>
        <v>1</v>
      </c>
      <c r="O686" s="24">
        <f>INDEX(products!$A$1:$G$49,MATCH('orders '!$F686,products!$A$1:$A$49,0),MATCH('orders '!O$1,products!$A$1:$G$1,0))</f>
        <v>11.95</v>
      </c>
      <c r="P686" s="24">
        <f t="shared" si="32"/>
        <v>71.699999999999989</v>
      </c>
      <c r="Q686" s="8">
        <f>_xlfn.XLOOKUP($F686,products!$A$2:$A$49,products!$G$2:$G$49,,0)</f>
        <v>0.71699999999999997</v>
      </c>
      <c r="R686" s="6" t="str">
        <f>IF(_xlfn.XLOOKUP(E686,customers!A686:A1685,customers!I686:I1685,0)=0,"Not Available",(_xlfn.XLOOKUP(E686,customers!A686:A1685,customers!I686:I1685,0)))</f>
        <v>No</v>
      </c>
    </row>
    <row r="687" spans="1:18" x14ac:dyDescent="0.25">
      <c r="A687" s="9" t="s">
        <v>4359</v>
      </c>
      <c r="B687" s="25">
        <v>44637</v>
      </c>
      <c r="C687" s="9" t="str">
        <f t="shared" si="30"/>
        <v>Thursday</v>
      </c>
      <c r="D687" s="9" t="str">
        <f t="shared" si="31"/>
        <v>March</v>
      </c>
      <c r="E687" s="9" t="s">
        <v>4360</v>
      </c>
      <c r="F687" s="9" t="s">
        <v>6164</v>
      </c>
      <c r="G687" s="9">
        <v>2</v>
      </c>
      <c r="H687" s="9" t="str">
        <f>_xlfn.XLOOKUP(E687,customers!$A$2:$A$1001,customers!$B$2:$B$1001,,0)</f>
        <v>Jeno Druitt</v>
      </c>
      <c r="I687" s="9" t="str">
        <f>IF(_xlfn.XLOOKUP(E687,customers!$A$2:$A$1001,customers!$C$2:$C$1001,,0)=0,"Not Available",(_xlfn.XLOOKUP(E687,customers!$A$2:$A$1001,customers!$C$2:$C$1001,,0)))</f>
        <v>jdruittj1@feedburner.com</v>
      </c>
      <c r="J687" s="9" t="str">
        <f>_xlfn.XLOOKUP(E687,customers!$A$1:$A$1001,customers!$G$1:$G$1001,,0)</f>
        <v>United States</v>
      </c>
      <c r="K687" s="9" t="str">
        <f>_xlfn.XLOOKUP($E687,customers!$A$2:$A$1001,customers!$F$2:$F$1001,,0)</f>
        <v>Pasadena</v>
      </c>
      <c r="L687" s="9" t="s">
        <v>6201</v>
      </c>
      <c r="M687" s="9" t="s">
        <v>6200</v>
      </c>
      <c r="N687" s="10">
        <f>INDEX(products!$A$1:$G$49,MATCH('orders '!$F687,products!$A$1:$A$49,0),MATCH('orders '!N$1,products!$A$1:$G$1,0))</f>
        <v>2.5</v>
      </c>
      <c r="O687" s="26">
        <f>INDEX(products!$A$1:$G$49,MATCH('orders '!$F687,products!$A$1:$A$49,0),MATCH('orders '!O$1,products!$A$1:$G$1,0))</f>
        <v>36.454999999999998</v>
      </c>
      <c r="P687" s="26">
        <f t="shared" si="32"/>
        <v>72.91</v>
      </c>
      <c r="Q687" s="11">
        <f>_xlfn.XLOOKUP($F687,products!$A$2:$A$49,products!$G$2:$G$49,,0)</f>
        <v>4.7391499999999995</v>
      </c>
      <c r="R687" s="6" t="str">
        <f>IF(_xlfn.XLOOKUP(E687,customers!A687:A1686,customers!I687:I1686,0)=0,"Not Available",(_xlfn.XLOOKUP(E687,customers!A687:A1686,customers!I687:I1686,0)))</f>
        <v>Yes</v>
      </c>
    </row>
    <row r="688" spans="1:18" x14ac:dyDescent="0.25">
      <c r="A688" s="6" t="s">
        <v>4365</v>
      </c>
      <c r="B688" s="23">
        <v>44330</v>
      </c>
      <c r="C688" s="6" t="str">
        <f t="shared" si="30"/>
        <v>Friday</v>
      </c>
      <c r="D688" s="6" t="str">
        <f t="shared" si="31"/>
        <v>May</v>
      </c>
      <c r="E688" s="6" t="s">
        <v>4366</v>
      </c>
      <c r="F688" s="6" t="s">
        <v>6163</v>
      </c>
      <c r="G688" s="6">
        <v>3</v>
      </c>
      <c r="H688" s="6" t="str">
        <f>_xlfn.XLOOKUP(E688,customers!$A$2:$A$1001,customers!$B$2:$B$1001,,0)</f>
        <v>Deonne Shortall</v>
      </c>
      <c r="I688" s="6" t="str">
        <f>IF(_xlfn.XLOOKUP(E688,customers!$A$2:$A$1001,customers!$C$2:$C$1001,,0)=0,"Not Available",(_xlfn.XLOOKUP(E688,customers!$A$2:$A$1001,customers!$C$2:$C$1001,,0)))</f>
        <v>dshortallj2@wikipedia.org</v>
      </c>
      <c r="J688" s="6" t="str">
        <f>_xlfn.XLOOKUP(E688,customers!$A$1:$A$1001,customers!$G$1:$G$1001,,0)</f>
        <v>United States</v>
      </c>
      <c r="K688" s="6" t="str">
        <f>_xlfn.XLOOKUP($E688,customers!$A$2:$A$1001,customers!$F$2:$F$1001,,0)</f>
        <v>Santa Ana</v>
      </c>
      <c r="L688" s="6" t="s">
        <v>6196</v>
      </c>
      <c r="M688" s="6" t="s">
        <v>6202</v>
      </c>
      <c r="N688" s="7">
        <f>INDEX(products!$A$1:$G$49,MATCH('orders '!$F688,products!$A$1:$A$49,0),MATCH('orders '!N$1,products!$A$1:$G$1,0))</f>
        <v>0.2</v>
      </c>
      <c r="O688" s="24">
        <f>INDEX(products!$A$1:$G$49,MATCH('orders '!$F688,products!$A$1:$A$49,0),MATCH('orders '!O$1,products!$A$1:$G$1,0))</f>
        <v>2.6849999999999996</v>
      </c>
      <c r="P688" s="24">
        <f t="shared" si="32"/>
        <v>8.0549999999999997</v>
      </c>
      <c r="Q688" s="8">
        <f>_xlfn.XLOOKUP($F688,products!$A$2:$A$49,products!$G$2:$G$49,,0)</f>
        <v>0.16109999999999997</v>
      </c>
      <c r="R688" s="6" t="str">
        <f>IF(_xlfn.XLOOKUP(E688,customers!A688:A1687,customers!I688:I1687,0)=0,"Not Available",(_xlfn.XLOOKUP(E688,customers!A688:A1687,customers!I688:I1687,0)))</f>
        <v>Yes</v>
      </c>
    </row>
    <row r="689" spans="1:18" x14ac:dyDescent="0.25">
      <c r="A689" s="9" t="s">
        <v>4371</v>
      </c>
      <c r="B689" s="25">
        <v>43471</v>
      </c>
      <c r="C689" s="9" t="str">
        <f t="shared" si="30"/>
        <v>Sunday</v>
      </c>
      <c r="D689" s="9" t="str">
        <f t="shared" si="31"/>
        <v>January</v>
      </c>
      <c r="E689" s="9" t="s">
        <v>4372</v>
      </c>
      <c r="F689" s="9" t="s">
        <v>6139</v>
      </c>
      <c r="G689" s="9">
        <v>2</v>
      </c>
      <c r="H689" s="9" t="str">
        <f>_xlfn.XLOOKUP(E689,customers!$A$2:$A$1001,customers!$B$2:$B$1001,,0)</f>
        <v>Wilton Cottier</v>
      </c>
      <c r="I689" s="9" t="str">
        <f>IF(_xlfn.XLOOKUP(E689,customers!$A$2:$A$1001,customers!$C$2:$C$1001,,0)=0,"Not Available",(_xlfn.XLOOKUP(E689,customers!$A$2:$A$1001,customers!$C$2:$C$1001,,0)))</f>
        <v>wcottierj3@cafepress.com</v>
      </c>
      <c r="J689" s="9" t="str">
        <f>_xlfn.XLOOKUP(E689,customers!$A$1:$A$1001,customers!$G$1:$G$1001,,0)</f>
        <v>United States</v>
      </c>
      <c r="K689" s="9" t="str">
        <f>_xlfn.XLOOKUP($E689,customers!$A$2:$A$1001,customers!$F$2:$F$1001,,0)</f>
        <v>San Jose</v>
      </c>
      <c r="L689" s="9" t="s">
        <v>6198</v>
      </c>
      <c r="M689" s="9" t="s">
        <v>6197</v>
      </c>
      <c r="N689" s="10">
        <f>INDEX(products!$A$1:$G$49,MATCH('orders '!$F689,products!$A$1:$A$49,0),MATCH('orders '!N$1,products!$A$1:$G$1,0))</f>
        <v>0.5</v>
      </c>
      <c r="O689" s="26">
        <f>INDEX(products!$A$1:$G$49,MATCH('orders '!$F689,products!$A$1:$A$49,0),MATCH('orders '!O$1,products!$A$1:$G$1,0))</f>
        <v>8.25</v>
      </c>
      <c r="P689" s="26">
        <f t="shared" si="32"/>
        <v>16.5</v>
      </c>
      <c r="Q689" s="11">
        <f>_xlfn.XLOOKUP($F689,products!$A$2:$A$49,products!$G$2:$G$49,,0)</f>
        <v>0.90749999999999997</v>
      </c>
      <c r="R689" s="6" t="str">
        <f>IF(_xlfn.XLOOKUP(E689,customers!A689:A1688,customers!I689:I1688,0)=0,"Not Available",(_xlfn.XLOOKUP(E689,customers!A689:A1688,customers!I689:I1688,0)))</f>
        <v>No</v>
      </c>
    </row>
    <row r="690" spans="1:18" x14ac:dyDescent="0.25">
      <c r="A690" s="6" t="s">
        <v>4377</v>
      </c>
      <c r="B690" s="23">
        <v>43579</v>
      </c>
      <c r="C690" s="6" t="str">
        <f t="shared" si="30"/>
        <v>Wednesday</v>
      </c>
      <c r="D690" s="6" t="str">
        <f t="shared" si="31"/>
        <v>April</v>
      </c>
      <c r="E690" s="6" t="s">
        <v>4378</v>
      </c>
      <c r="F690" s="6" t="s">
        <v>6140</v>
      </c>
      <c r="G690" s="6">
        <v>5</v>
      </c>
      <c r="H690" s="6" t="str">
        <f>_xlfn.XLOOKUP(E690,customers!$A$2:$A$1001,customers!$B$2:$B$1001,,0)</f>
        <v>Kevan Grinsted</v>
      </c>
      <c r="I690" s="6" t="str">
        <f>IF(_xlfn.XLOOKUP(E690,customers!$A$2:$A$1001,customers!$C$2:$C$1001,,0)=0,"Not Available",(_xlfn.XLOOKUP(E690,customers!$A$2:$A$1001,customers!$C$2:$C$1001,,0)))</f>
        <v>kgrinstedj4@google.com.br</v>
      </c>
      <c r="J690" s="6" t="str">
        <f>_xlfn.XLOOKUP(E690,customers!$A$1:$A$1001,customers!$G$1:$G$1001,,0)</f>
        <v>Ireland</v>
      </c>
      <c r="K690" s="6" t="str">
        <f>_xlfn.XLOOKUP($E690,customers!$A$2:$A$1001,customers!$F$2:$F$1001,,0)</f>
        <v>Tallaght</v>
      </c>
      <c r="L690" s="6" t="s">
        <v>6199</v>
      </c>
      <c r="M690" s="6" t="s">
        <v>6200</v>
      </c>
      <c r="N690" s="7">
        <f>INDEX(products!$A$1:$G$49,MATCH('orders '!$F690,products!$A$1:$A$49,0),MATCH('orders '!N$1,products!$A$1:$G$1,0))</f>
        <v>1</v>
      </c>
      <c r="O690" s="24">
        <f>INDEX(products!$A$1:$G$49,MATCH('orders '!$F690,products!$A$1:$A$49,0),MATCH('orders '!O$1,products!$A$1:$G$1,0))</f>
        <v>12.95</v>
      </c>
      <c r="P690" s="24">
        <f t="shared" si="32"/>
        <v>64.75</v>
      </c>
      <c r="Q690" s="8">
        <f>_xlfn.XLOOKUP($F690,products!$A$2:$A$49,products!$G$2:$G$49,,0)</f>
        <v>1.1655</v>
      </c>
      <c r="R690" s="6" t="str">
        <f>IF(_xlfn.XLOOKUP(E690,customers!A690:A1689,customers!I690:I1689,0)=0,"Not Available",(_xlfn.XLOOKUP(E690,customers!A690:A1689,customers!I690:I1689,0)))</f>
        <v>No</v>
      </c>
    </row>
    <row r="691" spans="1:18" x14ac:dyDescent="0.25">
      <c r="A691" s="9" t="s">
        <v>4383</v>
      </c>
      <c r="B691" s="25">
        <v>44346</v>
      </c>
      <c r="C691" s="9" t="str">
        <f t="shared" si="30"/>
        <v>Sunday</v>
      </c>
      <c r="D691" s="9" t="str">
        <f t="shared" si="31"/>
        <v>May</v>
      </c>
      <c r="E691" s="9" t="s">
        <v>4384</v>
      </c>
      <c r="F691" s="9" t="s">
        <v>6157</v>
      </c>
      <c r="G691" s="9">
        <v>5</v>
      </c>
      <c r="H691" s="9" t="str">
        <f>_xlfn.XLOOKUP(E691,customers!$A$2:$A$1001,customers!$B$2:$B$1001,,0)</f>
        <v>Dionne Skyner</v>
      </c>
      <c r="I691" s="9" t="str">
        <f>IF(_xlfn.XLOOKUP(E691,customers!$A$2:$A$1001,customers!$C$2:$C$1001,,0)=0,"Not Available",(_xlfn.XLOOKUP(E691,customers!$A$2:$A$1001,customers!$C$2:$C$1001,,0)))</f>
        <v>dskynerj5@hubpages.com</v>
      </c>
      <c r="J691" s="9" t="str">
        <f>_xlfn.XLOOKUP(E691,customers!$A$1:$A$1001,customers!$G$1:$G$1001,,0)</f>
        <v>United States</v>
      </c>
      <c r="K691" s="9" t="str">
        <f>_xlfn.XLOOKUP($E691,customers!$A$2:$A$1001,customers!$F$2:$F$1001,,0)</f>
        <v>Colorado Springs</v>
      </c>
      <c r="L691" s="9" t="s">
        <v>6199</v>
      </c>
      <c r="M691" s="9" t="s">
        <v>6197</v>
      </c>
      <c r="N691" s="10">
        <f>INDEX(products!$A$1:$G$49,MATCH('orders '!$F691,products!$A$1:$A$49,0),MATCH('orders '!N$1,products!$A$1:$G$1,0))</f>
        <v>0.5</v>
      </c>
      <c r="O691" s="26">
        <f>INDEX(products!$A$1:$G$49,MATCH('orders '!$F691,products!$A$1:$A$49,0),MATCH('orders '!O$1,products!$A$1:$G$1,0))</f>
        <v>6.75</v>
      </c>
      <c r="P691" s="26">
        <f t="shared" si="32"/>
        <v>33.75</v>
      </c>
      <c r="Q691" s="11">
        <f>_xlfn.XLOOKUP($F691,products!$A$2:$A$49,products!$G$2:$G$49,,0)</f>
        <v>0.60749999999999993</v>
      </c>
      <c r="R691" s="6" t="str">
        <f>IF(_xlfn.XLOOKUP(E691,customers!A691:A1690,customers!I691:I1690,0)=0,"Not Available",(_xlfn.XLOOKUP(E691,customers!A691:A1690,customers!I691:I1690,0)))</f>
        <v>No</v>
      </c>
    </row>
    <row r="692" spans="1:18" x14ac:dyDescent="0.25">
      <c r="A692" s="6" t="s">
        <v>4389</v>
      </c>
      <c r="B692" s="23">
        <v>44754</v>
      </c>
      <c r="C692" s="6" t="str">
        <f t="shared" si="30"/>
        <v>Tuesday</v>
      </c>
      <c r="D692" s="6" t="str">
        <f t="shared" si="31"/>
        <v>July</v>
      </c>
      <c r="E692" s="6" t="s">
        <v>4390</v>
      </c>
      <c r="F692" s="6" t="s">
        <v>6165</v>
      </c>
      <c r="G692" s="6">
        <v>6</v>
      </c>
      <c r="H692" s="6" t="str">
        <f>_xlfn.XLOOKUP(E692,customers!$A$2:$A$1001,customers!$B$2:$B$1001,,0)</f>
        <v>Francesco Dressel</v>
      </c>
      <c r="I692" s="6" t="str">
        <f>IF(_xlfn.XLOOKUP(E692,customers!$A$2:$A$1001,customers!$C$2:$C$1001,,0)=0,"Not Available",(_xlfn.XLOOKUP(E692,customers!$A$2:$A$1001,customers!$C$2:$C$1001,,0)))</f>
        <v>Not Available</v>
      </c>
      <c r="J692" s="6" t="str">
        <f>_xlfn.XLOOKUP(E692,customers!$A$1:$A$1001,customers!$G$1:$G$1001,,0)</f>
        <v>United States</v>
      </c>
      <c r="K692" s="6" t="str">
        <f>_xlfn.XLOOKUP($E692,customers!$A$2:$A$1001,customers!$F$2:$F$1001,,0)</f>
        <v>Toledo</v>
      </c>
      <c r="L692" s="6" t="s">
        <v>6201</v>
      </c>
      <c r="M692" s="6" t="s">
        <v>6202</v>
      </c>
      <c r="N692" s="7">
        <f>INDEX(products!$A$1:$G$49,MATCH('orders '!$F692,products!$A$1:$A$49,0),MATCH('orders '!N$1,products!$A$1:$G$1,0))</f>
        <v>2.5</v>
      </c>
      <c r="O692" s="24">
        <f>INDEX(products!$A$1:$G$49,MATCH('orders '!$F692,products!$A$1:$A$49,0),MATCH('orders '!O$1,products!$A$1:$G$1,0))</f>
        <v>29.784999999999997</v>
      </c>
      <c r="P692" s="24">
        <f t="shared" si="32"/>
        <v>178.70999999999998</v>
      </c>
      <c r="Q692" s="8">
        <f>_xlfn.XLOOKUP($F692,products!$A$2:$A$49,products!$G$2:$G$49,,0)</f>
        <v>3.8720499999999998</v>
      </c>
      <c r="R692" s="6" t="str">
        <f>IF(_xlfn.XLOOKUP(E692,customers!A692:A1691,customers!I692:I1691,0)=0,"Not Available",(_xlfn.XLOOKUP(E692,customers!A692:A1691,customers!I692:I1691,0)))</f>
        <v>No</v>
      </c>
    </row>
    <row r="693" spans="1:18" x14ac:dyDescent="0.25">
      <c r="A693" s="9" t="s">
        <v>4393</v>
      </c>
      <c r="B693" s="25">
        <v>44227</v>
      </c>
      <c r="C693" s="9" t="str">
        <f t="shared" si="30"/>
        <v>Sunday</v>
      </c>
      <c r="D693" s="9" t="str">
        <f t="shared" si="31"/>
        <v>January</v>
      </c>
      <c r="E693" s="9" t="s">
        <v>4434</v>
      </c>
      <c r="F693" s="9" t="s">
        <v>6155</v>
      </c>
      <c r="G693" s="9">
        <v>2</v>
      </c>
      <c r="H693" s="9" t="str">
        <f>_xlfn.XLOOKUP(E693,customers!$A$2:$A$1001,customers!$B$2:$B$1001,,0)</f>
        <v>Jimmy Dymoke</v>
      </c>
      <c r="I693" s="9" t="str">
        <f>IF(_xlfn.XLOOKUP(E693,customers!$A$2:$A$1001,customers!$C$2:$C$1001,,0)=0,"Not Available",(_xlfn.XLOOKUP(E693,customers!$A$2:$A$1001,customers!$C$2:$C$1001,,0)))</f>
        <v>jdymokeje@prnewswire.com</v>
      </c>
      <c r="J693" s="9" t="str">
        <f>_xlfn.XLOOKUP(E693,customers!$A$1:$A$1001,customers!$G$1:$G$1001,,0)</f>
        <v>Ireland</v>
      </c>
      <c r="K693" s="9" t="str">
        <f>_xlfn.XLOOKUP($E693,customers!$A$2:$A$1001,customers!$F$2:$F$1001,,0)</f>
        <v>Beaumont</v>
      </c>
      <c r="L693" s="9" t="s">
        <v>6199</v>
      </c>
      <c r="M693" s="9" t="s">
        <v>6197</v>
      </c>
      <c r="N693" s="10">
        <f>INDEX(products!$A$1:$G$49,MATCH('orders '!$F693,products!$A$1:$A$49,0),MATCH('orders '!N$1,products!$A$1:$G$1,0))</f>
        <v>1</v>
      </c>
      <c r="O693" s="26">
        <f>INDEX(products!$A$1:$G$49,MATCH('orders '!$F693,products!$A$1:$A$49,0),MATCH('orders '!O$1,products!$A$1:$G$1,0))</f>
        <v>11.25</v>
      </c>
      <c r="P693" s="26">
        <f t="shared" si="32"/>
        <v>22.5</v>
      </c>
      <c r="Q693" s="11">
        <f>_xlfn.XLOOKUP($F693,products!$A$2:$A$49,products!$G$2:$G$49,,0)</f>
        <v>1.0125</v>
      </c>
      <c r="R693" s="6" t="str">
        <f>IF(_xlfn.XLOOKUP(E693,customers!A693:A1692,customers!I693:I1692,0)=0,"Not Available",(_xlfn.XLOOKUP(E693,customers!A693:A1692,customers!I693:I1692,0)))</f>
        <v>No</v>
      </c>
    </row>
    <row r="694" spans="1:18" x14ac:dyDescent="0.25">
      <c r="A694" s="6" t="s">
        <v>4399</v>
      </c>
      <c r="B694" s="23">
        <v>43720</v>
      </c>
      <c r="C694" s="6" t="str">
        <f t="shared" si="30"/>
        <v>Thursday</v>
      </c>
      <c r="D694" s="6" t="str">
        <f t="shared" si="31"/>
        <v>September</v>
      </c>
      <c r="E694" s="6" t="s">
        <v>4400</v>
      </c>
      <c r="F694" s="6" t="s">
        <v>6143</v>
      </c>
      <c r="G694" s="6">
        <v>1</v>
      </c>
      <c r="H694" s="6" t="str">
        <f>_xlfn.XLOOKUP(E694,customers!$A$2:$A$1001,customers!$B$2:$B$1001,,0)</f>
        <v>Ambrosio Weinmann</v>
      </c>
      <c r="I694" s="6" t="str">
        <f>IF(_xlfn.XLOOKUP(E694,customers!$A$2:$A$1001,customers!$C$2:$C$1001,,0)=0,"Not Available",(_xlfn.XLOOKUP(E694,customers!$A$2:$A$1001,customers!$C$2:$C$1001,,0)))</f>
        <v>aweinmannj8@shinystat.com</v>
      </c>
      <c r="J694" s="6" t="str">
        <f>_xlfn.XLOOKUP(E694,customers!$A$1:$A$1001,customers!$G$1:$G$1001,,0)</f>
        <v>United States</v>
      </c>
      <c r="K694" s="6" t="str">
        <f>_xlfn.XLOOKUP($E694,customers!$A$2:$A$1001,customers!$F$2:$F$1001,,0)</f>
        <v>Cincinnati</v>
      </c>
      <c r="L694" s="6" t="s">
        <v>6201</v>
      </c>
      <c r="M694" s="6" t="s">
        <v>6202</v>
      </c>
      <c r="N694" s="7">
        <f>INDEX(products!$A$1:$G$49,MATCH('orders '!$F694,products!$A$1:$A$49,0),MATCH('orders '!N$1,products!$A$1:$G$1,0))</f>
        <v>1</v>
      </c>
      <c r="O694" s="24">
        <f>INDEX(products!$A$1:$G$49,MATCH('orders '!$F694,products!$A$1:$A$49,0),MATCH('orders '!O$1,products!$A$1:$G$1,0))</f>
        <v>12.95</v>
      </c>
      <c r="P694" s="24">
        <f t="shared" si="32"/>
        <v>12.95</v>
      </c>
      <c r="Q694" s="8">
        <f>_xlfn.XLOOKUP($F694,products!$A$2:$A$49,products!$G$2:$G$49,,0)</f>
        <v>1.6835</v>
      </c>
      <c r="R694" s="6" t="str">
        <f>IF(_xlfn.XLOOKUP(E694,customers!A694:A1693,customers!I694:I1693,0)=0,"Not Available",(_xlfn.XLOOKUP(E694,customers!A694:A1693,customers!I694:I1693,0)))</f>
        <v>No</v>
      </c>
    </row>
    <row r="695" spans="1:18" x14ac:dyDescent="0.25">
      <c r="A695" s="9" t="s">
        <v>4405</v>
      </c>
      <c r="B695" s="25">
        <v>44012</v>
      </c>
      <c r="C695" s="9" t="str">
        <f t="shared" si="30"/>
        <v>Tuesday</v>
      </c>
      <c r="D695" s="9" t="str">
        <f t="shared" si="31"/>
        <v>June</v>
      </c>
      <c r="E695" s="9" t="s">
        <v>4406</v>
      </c>
      <c r="F695" s="9" t="s">
        <v>6175</v>
      </c>
      <c r="G695" s="9">
        <v>2</v>
      </c>
      <c r="H695" s="9" t="str">
        <f>_xlfn.XLOOKUP(E695,customers!$A$2:$A$1001,customers!$B$2:$B$1001,,0)</f>
        <v>Elden Andriessen</v>
      </c>
      <c r="I695" s="9" t="str">
        <f>IF(_xlfn.XLOOKUP(E695,customers!$A$2:$A$1001,customers!$C$2:$C$1001,,0)=0,"Not Available",(_xlfn.XLOOKUP(E695,customers!$A$2:$A$1001,customers!$C$2:$C$1001,,0)))</f>
        <v>eandriessenj9@europa.eu</v>
      </c>
      <c r="J695" s="9" t="str">
        <f>_xlfn.XLOOKUP(E695,customers!$A$1:$A$1001,customers!$G$1:$G$1001,,0)</f>
        <v>United States</v>
      </c>
      <c r="K695" s="9" t="str">
        <f>_xlfn.XLOOKUP($E695,customers!$A$2:$A$1001,customers!$F$2:$F$1001,,0)</f>
        <v>Saint Louis</v>
      </c>
      <c r="L695" s="9" t="s">
        <v>6199</v>
      </c>
      <c r="M695" s="9" t="s">
        <v>6197</v>
      </c>
      <c r="N695" s="10">
        <f>INDEX(products!$A$1:$G$49,MATCH('orders '!$F695,products!$A$1:$A$49,0),MATCH('orders '!N$1,products!$A$1:$G$1,0))</f>
        <v>2.5</v>
      </c>
      <c r="O695" s="26">
        <f>INDEX(products!$A$1:$G$49,MATCH('orders '!$F695,products!$A$1:$A$49,0),MATCH('orders '!O$1,products!$A$1:$G$1,0))</f>
        <v>25.874999999999996</v>
      </c>
      <c r="P695" s="26">
        <f t="shared" si="32"/>
        <v>51.749999999999993</v>
      </c>
      <c r="Q695" s="11">
        <f>_xlfn.XLOOKUP($F695,products!$A$2:$A$49,products!$G$2:$G$49,,0)</f>
        <v>2.3287499999999994</v>
      </c>
      <c r="R695" s="6" t="str">
        <f>IF(_xlfn.XLOOKUP(E695,customers!A695:A1694,customers!I695:I1694,0)=0,"Not Available",(_xlfn.XLOOKUP(E695,customers!A695:A1694,customers!I695:I1694,0)))</f>
        <v>Yes</v>
      </c>
    </row>
    <row r="696" spans="1:18" x14ac:dyDescent="0.25">
      <c r="A696" s="6" t="s">
        <v>4411</v>
      </c>
      <c r="B696" s="23">
        <v>43915</v>
      </c>
      <c r="C696" s="6" t="str">
        <f t="shared" si="30"/>
        <v>Wednesday</v>
      </c>
      <c r="D696" s="6" t="str">
        <f t="shared" si="31"/>
        <v>March</v>
      </c>
      <c r="E696" s="6" t="s">
        <v>4412</v>
      </c>
      <c r="F696" s="6" t="s">
        <v>6144</v>
      </c>
      <c r="G696" s="6">
        <v>5</v>
      </c>
      <c r="H696" s="6" t="str">
        <f>_xlfn.XLOOKUP(E696,customers!$A$2:$A$1001,customers!$B$2:$B$1001,,0)</f>
        <v>Roxie Deaconson</v>
      </c>
      <c r="I696" s="6" t="str">
        <f>IF(_xlfn.XLOOKUP(E696,customers!$A$2:$A$1001,customers!$C$2:$C$1001,,0)=0,"Not Available",(_xlfn.XLOOKUP(E696,customers!$A$2:$A$1001,customers!$C$2:$C$1001,,0)))</f>
        <v>rdeaconsonja@archive.org</v>
      </c>
      <c r="J696" s="6" t="str">
        <f>_xlfn.XLOOKUP(E696,customers!$A$1:$A$1001,customers!$G$1:$G$1001,,0)</f>
        <v>United States</v>
      </c>
      <c r="K696" s="6" t="str">
        <f>_xlfn.XLOOKUP($E696,customers!$A$2:$A$1001,customers!$F$2:$F$1001,,0)</f>
        <v>Yonkers</v>
      </c>
      <c r="L696" s="6" t="s">
        <v>6198</v>
      </c>
      <c r="M696" s="6" t="s">
        <v>6202</v>
      </c>
      <c r="N696" s="7">
        <f>INDEX(products!$A$1:$G$49,MATCH('orders '!$F696,products!$A$1:$A$49,0),MATCH('orders '!N$1,products!$A$1:$G$1,0))</f>
        <v>0.5</v>
      </c>
      <c r="O696" s="24">
        <f>INDEX(products!$A$1:$G$49,MATCH('orders '!$F696,products!$A$1:$A$49,0),MATCH('orders '!O$1,products!$A$1:$G$1,0))</f>
        <v>7.29</v>
      </c>
      <c r="P696" s="24">
        <f t="shared" si="32"/>
        <v>36.450000000000003</v>
      </c>
      <c r="Q696" s="8">
        <f>_xlfn.XLOOKUP($F696,products!$A$2:$A$49,products!$G$2:$G$49,,0)</f>
        <v>0.80190000000000006</v>
      </c>
      <c r="R696" s="6" t="str">
        <f>IF(_xlfn.XLOOKUP(E696,customers!A696:A1695,customers!I696:I1695,0)=0,"Not Available",(_xlfn.XLOOKUP(E696,customers!A696:A1695,customers!I696:I1695,0)))</f>
        <v>No</v>
      </c>
    </row>
    <row r="697" spans="1:18" x14ac:dyDescent="0.25">
      <c r="A697" s="9" t="s">
        <v>4417</v>
      </c>
      <c r="B697" s="25">
        <v>44300</v>
      </c>
      <c r="C697" s="9" t="str">
        <f t="shared" si="30"/>
        <v>Wednesday</v>
      </c>
      <c r="D697" s="9" t="str">
        <f t="shared" si="31"/>
        <v>April</v>
      </c>
      <c r="E697" s="9" t="s">
        <v>4418</v>
      </c>
      <c r="F697" s="9" t="s">
        <v>6164</v>
      </c>
      <c r="G697" s="9">
        <v>5</v>
      </c>
      <c r="H697" s="9" t="str">
        <f>_xlfn.XLOOKUP(E697,customers!$A$2:$A$1001,customers!$B$2:$B$1001,,0)</f>
        <v>Davida Caro</v>
      </c>
      <c r="I697" s="9" t="str">
        <f>IF(_xlfn.XLOOKUP(E697,customers!$A$2:$A$1001,customers!$C$2:$C$1001,,0)=0,"Not Available",(_xlfn.XLOOKUP(E697,customers!$A$2:$A$1001,customers!$C$2:$C$1001,,0)))</f>
        <v>dcarojb@twitter.com</v>
      </c>
      <c r="J697" s="9" t="str">
        <f>_xlfn.XLOOKUP(E697,customers!$A$1:$A$1001,customers!$G$1:$G$1001,,0)</f>
        <v>United States</v>
      </c>
      <c r="K697" s="9" t="str">
        <f>_xlfn.XLOOKUP($E697,customers!$A$2:$A$1001,customers!$F$2:$F$1001,,0)</f>
        <v>Baltimore</v>
      </c>
      <c r="L697" s="9" t="s">
        <v>6201</v>
      </c>
      <c r="M697" s="9" t="s">
        <v>6200</v>
      </c>
      <c r="N697" s="10">
        <f>INDEX(products!$A$1:$G$49,MATCH('orders '!$F697,products!$A$1:$A$49,0),MATCH('orders '!N$1,products!$A$1:$G$1,0))</f>
        <v>2.5</v>
      </c>
      <c r="O697" s="26">
        <f>INDEX(products!$A$1:$G$49,MATCH('orders '!$F697,products!$A$1:$A$49,0),MATCH('orders '!O$1,products!$A$1:$G$1,0))</f>
        <v>36.454999999999998</v>
      </c>
      <c r="P697" s="26">
        <f t="shared" si="32"/>
        <v>182.27499999999998</v>
      </c>
      <c r="Q697" s="11">
        <f>_xlfn.XLOOKUP($F697,products!$A$2:$A$49,products!$G$2:$G$49,,0)</f>
        <v>4.7391499999999995</v>
      </c>
      <c r="R697" s="6" t="str">
        <f>IF(_xlfn.XLOOKUP(E697,customers!A697:A1696,customers!I697:I1696,0)=0,"Not Available",(_xlfn.XLOOKUP(E697,customers!A697:A1696,customers!I697:I1696,0)))</f>
        <v>Yes</v>
      </c>
    </row>
    <row r="698" spans="1:18" x14ac:dyDescent="0.25">
      <c r="A698" s="6" t="s">
        <v>4423</v>
      </c>
      <c r="B698" s="23">
        <v>43693</v>
      </c>
      <c r="C698" s="6" t="str">
        <f t="shared" si="30"/>
        <v>Friday</v>
      </c>
      <c r="D698" s="6" t="str">
        <f t="shared" si="31"/>
        <v>August</v>
      </c>
      <c r="E698" s="6" t="s">
        <v>4424</v>
      </c>
      <c r="F698" s="6" t="s">
        <v>6169</v>
      </c>
      <c r="G698" s="6">
        <v>4</v>
      </c>
      <c r="H698" s="6" t="str">
        <f>_xlfn.XLOOKUP(E698,customers!$A$2:$A$1001,customers!$B$2:$B$1001,,0)</f>
        <v>Johna Bluck</v>
      </c>
      <c r="I698" s="6" t="str">
        <f>IF(_xlfn.XLOOKUP(E698,customers!$A$2:$A$1001,customers!$C$2:$C$1001,,0)=0,"Not Available",(_xlfn.XLOOKUP(E698,customers!$A$2:$A$1001,customers!$C$2:$C$1001,,0)))</f>
        <v>jbluckjc@imageshack.us</v>
      </c>
      <c r="J698" s="6" t="str">
        <f>_xlfn.XLOOKUP(E698,customers!$A$1:$A$1001,customers!$G$1:$G$1001,,0)</f>
        <v>United States</v>
      </c>
      <c r="K698" s="6" t="str">
        <f>_xlfn.XLOOKUP($E698,customers!$A$2:$A$1001,customers!$F$2:$F$1001,,0)</f>
        <v>Jacksonville</v>
      </c>
      <c r="L698" s="6" t="s">
        <v>6201</v>
      </c>
      <c r="M698" s="6" t="s">
        <v>6202</v>
      </c>
      <c r="N698" s="7">
        <f>INDEX(products!$A$1:$G$49,MATCH('orders '!$F698,products!$A$1:$A$49,0),MATCH('orders '!N$1,products!$A$1:$G$1,0))</f>
        <v>0.5</v>
      </c>
      <c r="O698" s="24">
        <f>INDEX(products!$A$1:$G$49,MATCH('orders '!$F698,products!$A$1:$A$49,0),MATCH('orders '!O$1,products!$A$1:$G$1,0))</f>
        <v>7.77</v>
      </c>
      <c r="P698" s="24">
        <f t="shared" si="32"/>
        <v>31.08</v>
      </c>
      <c r="Q698" s="8">
        <f>_xlfn.XLOOKUP($F698,products!$A$2:$A$49,products!$G$2:$G$49,,0)</f>
        <v>1.0101</v>
      </c>
      <c r="R698" s="6" t="str">
        <f>IF(_xlfn.XLOOKUP(E698,customers!A698:A1697,customers!I698:I1697,0)=0,"Not Available",(_xlfn.XLOOKUP(E698,customers!A698:A1697,customers!I698:I1697,0)))</f>
        <v>No</v>
      </c>
    </row>
    <row r="699" spans="1:18" x14ac:dyDescent="0.25">
      <c r="A699" s="9" t="s">
        <v>4429</v>
      </c>
      <c r="B699" s="25">
        <v>44547</v>
      </c>
      <c r="C699" s="9" t="str">
        <f t="shared" si="30"/>
        <v>Friday</v>
      </c>
      <c r="D699" s="9" t="str">
        <f t="shared" si="31"/>
        <v>December</v>
      </c>
      <c r="E699" s="9" t="s">
        <v>4430</v>
      </c>
      <c r="F699" s="9" t="s">
        <v>6157</v>
      </c>
      <c r="G699" s="9">
        <v>3</v>
      </c>
      <c r="H699" s="9" t="str">
        <f>_xlfn.XLOOKUP(E699,customers!$A$2:$A$1001,customers!$B$2:$B$1001,,0)</f>
        <v>Myrle Dearden</v>
      </c>
      <c r="I699" s="9" t="str">
        <f>IF(_xlfn.XLOOKUP(E699,customers!$A$2:$A$1001,customers!$C$2:$C$1001,,0)=0,"Not Available",(_xlfn.XLOOKUP(E699,customers!$A$2:$A$1001,customers!$C$2:$C$1001,,0)))</f>
        <v>Not Available</v>
      </c>
      <c r="J699" s="9" t="str">
        <f>_xlfn.XLOOKUP(E699,customers!$A$1:$A$1001,customers!$G$1:$G$1001,,0)</f>
        <v>Ireland</v>
      </c>
      <c r="K699" s="9" t="str">
        <f>_xlfn.XLOOKUP($E699,customers!$A$2:$A$1001,customers!$F$2:$F$1001,,0)</f>
        <v>Bayside</v>
      </c>
      <c r="L699" s="9" t="s">
        <v>6199</v>
      </c>
      <c r="M699" s="9" t="s">
        <v>6197</v>
      </c>
      <c r="N699" s="10">
        <f>INDEX(products!$A$1:$G$49,MATCH('orders '!$F699,products!$A$1:$A$49,0),MATCH('orders '!N$1,products!$A$1:$G$1,0))</f>
        <v>0.5</v>
      </c>
      <c r="O699" s="26">
        <f>INDEX(products!$A$1:$G$49,MATCH('orders '!$F699,products!$A$1:$A$49,0),MATCH('orders '!O$1,products!$A$1:$G$1,0))</f>
        <v>6.75</v>
      </c>
      <c r="P699" s="26">
        <f t="shared" si="32"/>
        <v>20.25</v>
      </c>
      <c r="Q699" s="11">
        <f>_xlfn.XLOOKUP($F699,products!$A$2:$A$49,products!$G$2:$G$49,,0)</f>
        <v>0.60749999999999993</v>
      </c>
      <c r="R699" s="6" t="str">
        <f>IF(_xlfn.XLOOKUP(E699,customers!A699:A1698,customers!I699:I1698,0)=0,"Not Available",(_xlfn.XLOOKUP(E699,customers!A699:A1698,customers!I699:I1698,0)))</f>
        <v>No</v>
      </c>
    </row>
    <row r="700" spans="1:18" x14ac:dyDescent="0.25">
      <c r="A700" s="6" t="s">
        <v>4433</v>
      </c>
      <c r="B700" s="23">
        <v>43830</v>
      </c>
      <c r="C700" s="6" t="str">
        <f t="shared" si="30"/>
        <v>Tuesday</v>
      </c>
      <c r="D700" s="6" t="str">
        <f t="shared" si="31"/>
        <v>December</v>
      </c>
      <c r="E700" s="6" t="s">
        <v>4434</v>
      </c>
      <c r="F700" s="6" t="s">
        <v>6143</v>
      </c>
      <c r="G700" s="6">
        <v>2</v>
      </c>
      <c r="H700" s="6" t="str">
        <f>_xlfn.XLOOKUP(E700,customers!$A$2:$A$1001,customers!$B$2:$B$1001,,0)</f>
        <v>Jimmy Dymoke</v>
      </c>
      <c r="I700" s="6" t="str">
        <f>IF(_xlfn.XLOOKUP(E700,customers!$A$2:$A$1001,customers!$C$2:$C$1001,,0)=0,"Not Available",(_xlfn.XLOOKUP(E700,customers!$A$2:$A$1001,customers!$C$2:$C$1001,,0)))</f>
        <v>jdymokeje@prnewswire.com</v>
      </c>
      <c r="J700" s="6" t="str">
        <f>_xlfn.XLOOKUP(E700,customers!$A$1:$A$1001,customers!$G$1:$G$1001,,0)</f>
        <v>Ireland</v>
      </c>
      <c r="K700" s="6" t="str">
        <f>_xlfn.XLOOKUP($E700,customers!$A$2:$A$1001,customers!$F$2:$F$1001,,0)</f>
        <v>Beaumont</v>
      </c>
      <c r="L700" s="6" t="s">
        <v>6201</v>
      </c>
      <c r="M700" s="6" t="s">
        <v>6202</v>
      </c>
      <c r="N700" s="7">
        <f>INDEX(products!$A$1:$G$49,MATCH('orders '!$F700,products!$A$1:$A$49,0),MATCH('orders '!N$1,products!$A$1:$G$1,0))</f>
        <v>1</v>
      </c>
      <c r="O700" s="24">
        <f>INDEX(products!$A$1:$G$49,MATCH('orders '!$F700,products!$A$1:$A$49,0),MATCH('orders '!O$1,products!$A$1:$G$1,0))</f>
        <v>12.95</v>
      </c>
      <c r="P700" s="24">
        <f t="shared" si="32"/>
        <v>25.9</v>
      </c>
      <c r="Q700" s="8">
        <f>_xlfn.XLOOKUP($F700,products!$A$2:$A$49,products!$G$2:$G$49,,0)</f>
        <v>1.6835</v>
      </c>
      <c r="R700" s="6" t="str">
        <f>IF(_xlfn.XLOOKUP(E700,customers!A700:A1699,customers!I700:I1699,0)=0,"Not Available",(_xlfn.XLOOKUP(E700,customers!A700:A1699,customers!I700:I1699,0)))</f>
        <v>No</v>
      </c>
    </row>
    <row r="701" spans="1:18" x14ac:dyDescent="0.25">
      <c r="A701" s="9" t="s">
        <v>4439</v>
      </c>
      <c r="B701" s="25">
        <v>44298</v>
      </c>
      <c r="C701" s="9" t="str">
        <f t="shared" si="30"/>
        <v>Monday</v>
      </c>
      <c r="D701" s="9" t="str">
        <f t="shared" si="31"/>
        <v>April</v>
      </c>
      <c r="E701" s="9" t="s">
        <v>4440</v>
      </c>
      <c r="F701" s="9" t="s">
        <v>6158</v>
      </c>
      <c r="G701" s="9">
        <v>4</v>
      </c>
      <c r="H701" s="9" t="str">
        <f>_xlfn.XLOOKUP(E701,customers!$A$2:$A$1001,customers!$B$2:$B$1001,,0)</f>
        <v>Orland Tadman</v>
      </c>
      <c r="I701" s="9" t="str">
        <f>IF(_xlfn.XLOOKUP(E701,customers!$A$2:$A$1001,customers!$C$2:$C$1001,,0)=0,"Not Available",(_xlfn.XLOOKUP(E701,customers!$A$2:$A$1001,customers!$C$2:$C$1001,,0)))</f>
        <v>otadmanjf@ft.com</v>
      </c>
      <c r="J701" s="9" t="str">
        <f>_xlfn.XLOOKUP(E701,customers!$A$1:$A$1001,customers!$G$1:$G$1001,,0)</f>
        <v>United States</v>
      </c>
      <c r="K701" s="9" t="str">
        <f>_xlfn.XLOOKUP($E701,customers!$A$2:$A$1001,customers!$F$2:$F$1001,,0)</f>
        <v>Miami</v>
      </c>
      <c r="L701" s="9" t="s">
        <v>6199</v>
      </c>
      <c r="M701" s="9" t="s">
        <v>6202</v>
      </c>
      <c r="N701" s="10">
        <f>INDEX(products!$A$1:$G$49,MATCH('orders '!$F701,products!$A$1:$A$49,0),MATCH('orders '!N$1,products!$A$1:$G$1,0))</f>
        <v>0.5</v>
      </c>
      <c r="O701" s="26">
        <f>INDEX(products!$A$1:$G$49,MATCH('orders '!$F701,products!$A$1:$A$49,0),MATCH('orders '!O$1,products!$A$1:$G$1,0))</f>
        <v>5.97</v>
      </c>
      <c r="P701" s="26">
        <f t="shared" si="32"/>
        <v>23.88</v>
      </c>
      <c r="Q701" s="11">
        <f>_xlfn.XLOOKUP($F701,products!$A$2:$A$49,products!$G$2:$G$49,,0)</f>
        <v>0.5373</v>
      </c>
      <c r="R701" s="6" t="str">
        <f>IF(_xlfn.XLOOKUP(E701,customers!A701:A1700,customers!I701:I1700,0)=0,"Not Available",(_xlfn.XLOOKUP(E701,customers!A701:A1700,customers!I701:I1700,0)))</f>
        <v>Yes</v>
      </c>
    </row>
    <row r="702" spans="1:18" x14ac:dyDescent="0.25">
      <c r="A702" s="6" t="s">
        <v>4445</v>
      </c>
      <c r="B702" s="23">
        <v>43736</v>
      </c>
      <c r="C702" s="6" t="str">
        <f t="shared" si="30"/>
        <v>Saturday</v>
      </c>
      <c r="D702" s="6" t="str">
        <f t="shared" si="31"/>
        <v>September</v>
      </c>
      <c r="E702" s="6" t="s">
        <v>4446</v>
      </c>
      <c r="F702" s="6" t="s">
        <v>6161</v>
      </c>
      <c r="G702" s="6">
        <v>2</v>
      </c>
      <c r="H702" s="6" t="str">
        <f>_xlfn.XLOOKUP(E702,customers!$A$2:$A$1001,customers!$B$2:$B$1001,,0)</f>
        <v>Barrett Gudde</v>
      </c>
      <c r="I702" s="6" t="str">
        <f>IF(_xlfn.XLOOKUP(E702,customers!$A$2:$A$1001,customers!$C$2:$C$1001,,0)=0,"Not Available",(_xlfn.XLOOKUP(E702,customers!$A$2:$A$1001,customers!$C$2:$C$1001,,0)))</f>
        <v>bguddejg@dailymotion.com</v>
      </c>
      <c r="J702" s="6" t="str">
        <f>_xlfn.XLOOKUP(E702,customers!$A$1:$A$1001,customers!$G$1:$G$1001,,0)</f>
        <v>United States</v>
      </c>
      <c r="K702" s="6" t="str">
        <f>_xlfn.XLOOKUP($E702,customers!$A$2:$A$1001,customers!$F$2:$F$1001,,0)</f>
        <v>San Francisco</v>
      </c>
      <c r="L702" s="6" t="s">
        <v>6201</v>
      </c>
      <c r="M702" s="6" t="s">
        <v>6200</v>
      </c>
      <c r="N702" s="7">
        <f>INDEX(products!$A$1:$G$49,MATCH('orders '!$F702,products!$A$1:$A$49,0),MATCH('orders '!N$1,products!$A$1:$G$1,0))</f>
        <v>0.5</v>
      </c>
      <c r="O702" s="24">
        <f>INDEX(products!$A$1:$G$49,MATCH('orders '!$F702,products!$A$1:$A$49,0),MATCH('orders '!O$1,products!$A$1:$G$1,0))</f>
        <v>9.51</v>
      </c>
      <c r="P702" s="24">
        <f t="shared" si="32"/>
        <v>19.02</v>
      </c>
      <c r="Q702" s="8">
        <f>_xlfn.XLOOKUP($F702,products!$A$2:$A$49,products!$G$2:$G$49,,0)</f>
        <v>1.2363</v>
      </c>
      <c r="R702" s="6" t="str">
        <f>IF(_xlfn.XLOOKUP(E702,customers!A702:A1701,customers!I702:I1701,0)=0,"Not Available",(_xlfn.XLOOKUP(E702,customers!A702:A1701,customers!I702:I1701,0)))</f>
        <v>No</v>
      </c>
    </row>
    <row r="703" spans="1:18" x14ac:dyDescent="0.25">
      <c r="A703" s="9" t="s">
        <v>4450</v>
      </c>
      <c r="B703" s="25">
        <v>44727</v>
      </c>
      <c r="C703" s="9" t="str">
        <f t="shared" si="30"/>
        <v>Wednesday</v>
      </c>
      <c r="D703" s="9" t="str">
        <f t="shared" si="31"/>
        <v>June</v>
      </c>
      <c r="E703" s="9" t="s">
        <v>4451</v>
      </c>
      <c r="F703" s="9" t="s">
        <v>6158</v>
      </c>
      <c r="G703" s="9">
        <v>5</v>
      </c>
      <c r="H703" s="9" t="str">
        <f>_xlfn.XLOOKUP(E703,customers!$A$2:$A$1001,customers!$B$2:$B$1001,,0)</f>
        <v>Nathan Sictornes</v>
      </c>
      <c r="I703" s="9" t="str">
        <f>IF(_xlfn.XLOOKUP(E703,customers!$A$2:$A$1001,customers!$C$2:$C$1001,,0)=0,"Not Available",(_xlfn.XLOOKUP(E703,customers!$A$2:$A$1001,customers!$C$2:$C$1001,,0)))</f>
        <v>nsictornesjh@buzzfeed.com</v>
      </c>
      <c r="J703" s="9" t="str">
        <f>_xlfn.XLOOKUP(E703,customers!$A$1:$A$1001,customers!$G$1:$G$1001,,0)</f>
        <v>Ireland</v>
      </c>
      <c r="K703" s="9" t="str">
        <f>_xlfn.XLOOKUP($E703,customers!$A$2:$A$1001,customers!$F$2:$F$1001,,0)</f>
        <v>Sandyford</v>
      </c>
      <c r="L703" s="9" t="s">
        <v>6199</v>
      </c>
      <c r="M703" s="9" t="s">
        <v>6202</v>
      </c>
      <c r="N703" s="10">
        <f>INDEX(products!$A$1:$G$49,MATCH('orders '!$F703,products!$A$1:$A$49,0),MATCH('orders '!N$1,products!$A$1:$G$1,0))</f>
        <v>0.5</v>
      </c>
      <c r="O703" s="26">
        <f>INDEX(products!$A$1:$G$49,MATCH('orders '!$F703,products!$A$1:$A$49,0),MATCH('orders '!O$1,products!$A$1:$G$1,0))</f>
        <v>5.97</v>
      </c>
      <c r="P703" s="26">
        <f t="shared" si="32"/>
        <v>29.849999999999998</v>
      </c>
      <c r="Q703" s="11">
        <f>_xlfn.XLOOKUP($F703,products!$A$2:$A$49,products!$G$2:$G$49,,0)</f>
        <v>0.5373</v>
      </c>
      <c r="R703" s="6" t="str">
        <f>IF(_xlfn.XLOOKUP(E703,customers!A703:A1702,customers!I703:I1702,0)=0,"Not Available",(_xlfn.XLOOKUP(E703,customers!A703:A1702,customers!I703:I1702,0)))</f>
        <v>Yes</v>
      </c>
    </row>
    <row r="704" spans="1:18" x14ac:dyDescent="0.25">
      <c r="A704" s="6" t="s">
        <v>4456</v>
      </c>
      <c r="B704" s="23">
        <v>43661</v>
      </c>
      <c r="C704" s="6" t="str">
        <f t="shared" si="30"/>
        <v>Monday</v>
      </c>
      <c r="D704" s="6" t="str">
        <f t="shared" si="31"/>
        <v>July</v>
      </c>
      <c r="E704" s="6" t="s">
        <v>4457</v>
      </c>
      <c r="F704" s="6" t="s">
        <v>6180</v>
      </c>
      <c r="G704" s="6">
        <v>1</v>
      </c>
      <c r="H704" s="6" t="str">
        <f>_xlfn.XLOOKUP(E704,customers!$A$2:$A$1001,customers!$B$2:$B$1001,,0)</f>
        <v>Vivyan Dunning</v>
      </c>
      <c r="I704" s="6" t="str">
        <f>IF(_xlfn.XLOOKUP(E704,customers!$A$2:$A$1001,customers!$C$2:$C$1001,,0)=0,"Not Available",(_xlfn.XLOOKUP(E704,customers!$A$2:$A$1001,customers!$C$2:$C$1001,,0)))</f>
        <v>vdunningji@independent.co.uk</v>
      </c>
      <c r="J704" s="6" t="str">
        <f>_xlfn.XLOOKUP(E704,customers!$A$1:$A$1001,customers!$G$1:$G$1001,,0)</f>
        <v>United States</v>
      </c>
      <c r="K704" s="6" t="str">
        <f>_xlfn.XLOOKUP($E704,customers!$A$2:$A$1001,customers!$F$2:$F$1001,,0)</f>
        <v>Punta Gorda</v>
      </c>
      <c r="L704" s="6" t="s">
        <v>6199</v>
      </c>
      <c r="M704" s="6" t="s">
        <v>6200</v>
      </c>
      <c r="N704" s="7">
        <f>INDEX(products!$A$1:$G$49,MATCH('orders '!$F704,products!$A$1:$A$49,0),MATCH('orders '!N$1,products!$A$1:$G$1,0))</f>
        <v>0.5</v>
      </c>
      <c r="O704" s="24">
        <f>INDEX(products!$A$1:$G$49,MATCH('orders '!$F704,products!$A$1:$A$49,0),MATCH('orders '!O$1,products!$A$1:$G$1,0))</f>
        <v>7.77</v>
      </c>
      <c r="P704" s="24">
        <f t="shared" si="32"/>
        <v>7.77</v>
      </c>
      <c r="Q704" s="8">
        <f>_xlfn.XLOOKUP($F704,products!$A$2:$A$49,products!$G$2:$G$49,,0)</f>
        <v>0.69929999999999992</v>
      </c>
      <c r="R704" s="6" t="str">
        <f>IF(_xlfn.XLOOKUP(E704,customers!A704:A1703,customers!I704:I1703,0)=0,"Not Available",(_xlfn.XLOOKUP(E704,customers!A704:A1703,customers!I704:I1703,0)))</f>
        <v>Yes</v>
      </c>
    </row>
    <row r="705" spans="1:18" x14ac:dyDescent="0.25">
      <c r="A705" s="9" t="s">
        <v>4461</v>
      </c>
      <c r="B705" s="25">
        <v>43506</v>
      </c>
      <c r="C705" s="9" t="str">
        <f t="shared" si="30"/>
        <v>Sunday</v>
      </c>
      <c r="D705" s="9" t="str">
        <f t="shared" si="31"/>
        <v>February</v>
      </c>
      <c r="E705" s="9" t="s">
        <v>4462</v>
      </c>
      <c r="F705" s="9" t="s">
        <v>6165</v>
      </c>
      <c r="G705" s="9">
        <v>4</v>
      </c>
      <c r="H705" s="9" t="str">
        <f>_xlfn.XLOOKUP(E705,customers!$A$2:$A$1001,customers!$B$2:$B$1001,,0)</f>
        <v>Doralin Baison</v>
      </c>
      <c r="I705" s="9" t="str">
        <f>IF(_xlfn.XLOOKUP(E705,customers!$A$2:$A$1001,customers!$C$2:$C$1001,,0)=0,"Not Available",(_xlfn.XLOOKUP(E705,customers!$A$2:$A$1001,customers!$C$2:$C$1001,,0)))</f>
        <v>Not Available</v>
      </c>
      <c r="J705" s="9" t="str">
        <f>_xlfn.XLOOKUP(E705,customers!$A$1:$A$1001,customers!$G$1:$G$1001,,0)</f>
        <v>Ireland</v>
      </c>
      <c r="K705" s="9" t="str">
        <f>_xlfn.XLOOKUP($E705,customers!$A$2:$A$1001,customers!$F$2:$F$1001,,0)</f>
        <v>Ballivor</v>
      </c>
      <c r="L705" s="9" t="s">
        <v>6201</v>
      </c>
      <c r="M705" s="9" t="s">
        <v>6202</v>
      </c>
      <c r="N705" s="10">
        <f>INDEX(products!$A$1:$G$49,MATCH('orders '!$F705,products!$A$1:$A$49,0),MATCH('orders '!N$1,products!$A$1:$G$1,0))</f>
        <v>2.5</v>
      </c>
      <c r="O705" s="26">
        <f>INDEX(products!$A$1:$G$49,MATCH('orders '!$F705,products!$A$1:$A$49,0),MATCH('orders '!O$1,products!$A$1:$G$1,0))</f>
        <v>29.784999999999997</v>
      </c>
      <c r="P705" s="26">
        <f t="shared" si="32"/>
        <v>119.13999999999999</v>
      </c>
      <c r="Q705" s="11">
        <f>_xlfn.XLOOKUP($F705,products!$A$2:$A$49,products!$G$2:$G$49,,0)</f>
        <v>3.8720499999999998</v>
      </c>
      <c r="R705" s="6" t="str">
        <f>IF(_xlfn.XLOOKUP(E705,customers!A705:A1704,customers!I705:I1704,0)=0,"Not Available",(_xlfn.XLOOKUP(E705,customers!A705:A1704,customers!I705:I1704,0)))</f>
        <v>Yes</v>
      </c>
    </row>
    <row r="706" spans="1:18" x14ac:dyDescent="0.25">
      <c r="A706" s="6" t="s">
        <v>4466</v>
      </c>
      <c r="B706" s="23">
        <v>44716</v>
      </c>
      <c r="C706" s="6" t="str">
        <f t="shared" si="30"/>
        <v>Saturday</v>
      </c>
      <c r="D706" s="6" t="str">
        <f t="shared" si="31"/>
        <v>June</v>
      </c>
      <c r="E706" s="6" t="s">
        <v>4467</v>
      </c>
      <c r="F706" s="6" t="s">
        <v>6153</v>
      </c>
      <c r="G706" s="6">
        <v>6</v>
      </c>
      <c r="H706" s="6" t="str">
        <f>_xlfn.XLOOKUP(E706,customers!$A$2:$A$1001,customers!$B$2:$B$1001,,0)</f>
        <v>Josefina Ferens</v>
      </c>
      <c r="I706" s="6" t="str">
        <f>IF(_xlfn.XLOOKUP(E706,customers!$A$2:$A$1001,customers!$C$2:$C$1001,,0)=0,"Not Available",(_xlfn.XLOOKUP(E706,customers!$A$2:$A$1001,customers!$C$2:$C$1001,,0)))</f>
        <v>Not Available</v>
      </c>
      <c r="J706" s="6" t="str">
        <f>_xlfn.XLOOKUP(E706,customers!$A$1:$A$1001,customers!$G$1:$G$1001,,0)</f>
        <v>United States</v>
      </c>
      <c r="K706" s="6" t="str">
        <f>_xlfn.XLOOKUP($E706,customers!$A$2:$A$1001,customers!$F$2:$F$1001,,0)</f>
        <v>New York City</v>
      </c>
      <c r="L706" s="6" t="s">
        <v>6198</v>
      </c>
      <c r="M706" s="6" t="s">
        <v>6202</v>
      </c>
      <c r="N706" s="7">
        <f>INDEX(products!$A$1:$G$49,MATCH('orders '!$F706,products!$A$1:$A$49,0),MATCH('orders '!N$1,products!$A$1:$G$1,0))</f>
        <v>0.2</v>
      </c>
      <c r="O706" s="24">
        <f>INDEX(products!$A$1:$G$49,MATCH('orders '!$F706,products!$A$1:$A$49,0),MATCH('orders '!O$1,products!$A$1:$G$1,0))</f>
        <v>3.645</v>
      </c>
      <c r="P706" s="24">
        <f t="shared" si="32"/>
        <v>21.87</v>
      </c>
      <c r="Q706" s="8">
        <f>_xlfn.XLOOKUP($F706,products!$A$2:$A$49,products!$G$2:$G$49,,0)</f>
        <v>0.40095000000000003</v>
      </c>
      <c r="R706" s="6" t="str">
        <f>IF(_xlfn.XLOOKUP(E706,customers!A706:A1705,customers!I706:I1705,0)=0,"Not Available",(_xlfn.XLOOKUP(E706,customers!A706:A1705,customers!I706:I1705,0)))</f>
        <v>Yes</v>
      </c>
    </row>
    <row r="707" spans="1:18" x14ac:dyDescent="0.25">
      <c r="A707" s="9" t="s">
        <v>4471</v>
      </c>
      <c r="B707" s="25">
        <v>44114</v>
      </c>
      <c r="C707" s="9" t="str">
        <f t="shared" ref="C707:C770" si="33">TEXT(B707,"dddd")</f>
        <v>Saturday</v>
      </c>
      <c r="D707" s="9" t="str">
        <f t="shared" ref="D707:D770" si="34">TEXT(B707,"mmmm")</f>
        <v>October</v>
      </c>
      <c r="E707" s="9" t="s">
        <v>4472</v>
      </c>
      <c r="F707" s="9" t="s">
        <v>6176</v>
      </c>
      <c r="G707" s="9">
        <v>2</v>
      </c>
      <c r="H707" s="9" t="str">
        <f>_xlfn.XLOOKUP(E707,customers!$A$2:$A$1001,customers!$B$2:$B$1001,,0)</f>
        <v>Shelley Gehring</v>
      </c>
      <c r="I707" s="9" t="str">
        <f>IF(_xlfn.XLOOKUP(E707,customers!$A$2:$A$1001,customers!$C$2:$C$1001,,0)=0,"Not Available",(_xlfn.XLOOKUP(E707,customers!$A$2:$A$1001,customers!$C$2:$C$1001,,0)))</f>
        <v>sgehringjl@gnu.org</v>
      </c>
      <c r="J707" s="9" t="str">
        <f>_xlfn.XLOOKUP(E707,customers!$A$1:$A$1001,customers!$G$1:$G$1001,,0)</f>
        <v>United States</v>
      </c>
      <c r="K707" s="9" t="str">
        <f>_xlfn.XLOOKUP($E707,customers!$A$2:$A$1001,customers!$F$2:$F$1001,,0)</f>
        <v>Spartanburg</v>
      </c>
      <c r="L707" s="9" t="s">
        <v>6198</v>
      </c>
      <c r="M707" s="9" t="s">
        <v>6200</v>
      </c>
      <c r="N707" s="10">
        <f>INDEX(products!$A$1:$G$49,MATCH('orders '!$F707,products!$A$1:$A$49,0),MATCH('orders '!N$1,products!$A$1:$G$1,0))</f>
        <v>0.5</v>
      </c>
      <c r="O707" s="26">
        <f>INDEX(products!$A$1:$G$49,MATCH('orders '!$F707,products!$A$1:$A$49,0),MATCH('orders '!O$1,products!$A$1:$G$1,0))</f>
        <v>8.91</v>
      </c>
      <c r="P707" s="26">
        <f t="shared" ref="P707:P770" si="35">O707*G707</f>
        <v>17.82</v>
      </c>
      <c r="Q707" s="11">
        <f>_xlfn.XLOOKUP($F707,products!$A$2:$A$49,products!$G$2:$G$49,,0)</f>
        <v>0.98009999999999997</v>
      </c>
      <c r="R707" s="6" t="str">
        <f>IF(_xlfn.XLOOKUP(E707,customers!A707:A1706,customers!I707:I1706,0)=0,"Not Available",(_xlfn.XLOOKUP(E707,customers!A707:A1706,customers!I707:I1706,0)))</f>
        <v>No</v>
      </c>
    </row>
    <row r="708" spans="1:18" x14ac:dyDescent="0.25">
      <c r="A708" s="6" t="s">
        <v>4477</v>
      </c>
      <c r="B708" s="23">
        <v>44353</v>
      </c>
      <c r="C708" s="6" t="str">
        <f t="shared" si="33"/>
        <v>Sunday</v>
      </c>
      <c r="D708" s="6" t="str">
        <f t="shared" si="34"/>
        <v>June</v>
      </c>
      <c r="E708" s="6" t="s">
        <v>4478</v>
      </c>
      <c r="F708" s="6" t="s">
        <v>6156</v>
      </c>
      <c r="G708" s="6">
        <v>3</v>
      </c>
      <c r="H708" s="6" t="str">
        <f>_xlfn.XLOOKUP(E708,customers!$A$2:$A$1001,customers!$B$2:$B$1001,,0)</f>
        <v>Barrie Fallowes</v>
      </c>
      <c r="I708" s="6" t="str">
        <f>IF(_xlfn.XLOOKUP(E708,customers!$A$2:$A$1001,customers!$C$2:$C$1001,,0)=0,"Not Available",(_xlfn.XLOOKUP(E708,customers!$A$2:$A$1001,customers!$C$2:$C$1001,,0)))</f>
        <v>bfallowesjm@purevolume.com</v>
      </c>
      <c r="J708" s="6" t="str">
        <f>_xlfn.XLOOKUP(E708,customers!$A$1:$A$1001,customers!$G$1:$G$1001,,0)</f>
        <v>United States</v>
      </c>
      <c r="K708" s="6" t="str">
        <f>_xlfn.XLOOKUP($E708,customers!$A$2:$A$1001,customers!$F$2:$F$1001,,0)</f>
        <v>Bakersfield</v>
      </c>
      <c r="L708" s="6" t="s">
        <v>6198</v>
      </c>
      <c r="M708" s="6" t="s">
        <v>6197</v>
      </c>
      <c r="N708" s="7">
        <f>INDEX(products!$A$1:$G$49,MATCH('orders '!$F708,products!$A$1:$A$49,0),MATCH('orders '!N$1,products!$A$1:$G$1,0))</f>
        <v>0.2</v>
      </c>
      <c r="O708" s="24">
        <f>INDEX(products!$A$1:$G$49,MATCH('orders '!$F708,products!$A$1:$A$49,0),MATCH('orders '!O$1,products!$A$1:$G$1,0))</f>
        <v>4.125</v>
      </c>
      <c r="P708" s="24">
        <f t="shared" si="35"/>
        <v>12.375</v>
      </c>
      <c r="Q708" s="8">
        <f>_xlfn.XLOOKUP($F708,products!$A$2:$A$49,products!$G$2:$G$49,,0)</f>
        <v>0.45374999999999999</v>
      </c>
      <c r="R708" s="6" t="str">
        <f>IF(_xlfn.XLOOKUP(E708,customers!A708:A1707,customers!I708:I1707,0)=0,"Not Available",(_xlfn.XLOOKUP(E708,customers!A708:A1707,customers!I708:I1707,0)))</f>
        <v>No</v>
      </c>
    </row>
    <row r="709" spans="1:18" x14ac:dyDescent="0.25">
      <c r="A709" s="9" t="s">
        <v>4483</v>
      </c>
      <c r="B709" s="25">
        <v>43540</v>
      </c>
      <c r="C709" s="9" t="str">
        <f t="shared" si="33"/>
        <v>Saturday</v>
      </c>
      <c r="D709" s="9" t="str">
        <f t="shared" si="34"/>
        <v>March</v>
      </c>
      <c r="E709" s="9" t="s">
        <v>4484</v>
      </c>
      <c r="F709" s="9" t="s">
        <v>6143</v>
      </c>
      <c r="G709" s="9">
        <v>2</v>
      </c>
      <c r="H709" s="9" t="str">
        <f>_xlfn.XLOOKUP(E709,customers!$A$2:$A$1001,customers!$B$2:$B$1001,,0)</f>
        <v>Nicolas Aiton</v>
      </c>
      <c r="I709" s="9" t="str">
        <f>IF(_xlfn.XLOOKUP(E709,customers!$A$2:$A$1001,customers!$C$2:$C$1001,,0)=0,"Not Available",(_xlfn.XLOOKUP(E709,customers!$A$2:$A$1001,customers!$C$2:$C$1001,,0)))</f>
        <v>Not Available</v>
      </c>
      <c r="J709" s="9" t="str">
        <f>_xlfn.XLOOKUP(E709,customers!$A$1:$A$1001,customers!$G$1:$G$1001,,0)</f>
        <v>Ireland</v>
      </c>
      <c r="K709" s="9" t="str">
        <f>_xlfn.XLOOKUP($E709,customers!$A$2:$A$1001,customers!$F$2:$F$1001,,0)</f>
        <v>Dungarvan</v>
      </c>
      <c r="L709" s="9" t="s">
        <v>6201</v>
      </c>
      <c r="M709" s="9" t="s">
        <v>6202</v>
      </c>
      <c r="N709" s="10">
        <f>INDEX(products!$A$1:$G$49,MATCH('orders '!$F709,products!$A$1:$A$49,0),MATCH('orders '!N$1,products!$A$1:$G$1,0))</f>
        <v>1</v>
      </c>
      <c r="O709" s="26">
        <f>INDEX(products!$A$1:$G$49,MATCH('orders '!$F709,products!$A$1:$A$49,0),MATCH('orders '!O$1,products!$A$1:$G$1,0))</f>
        <v>12.95</v>
      </c>
      <c r="P709" s="26">
        <f t="shared" si="35"/>
        <v>25.9</v>
      </c>
      <c r="Q709" s="11">
        <f>_xlfn.XLOOKUP($F709,products!$A$2:$A$49,products!$G$2:$G$49,,0)</f>
        <v>1.6835</v>
      </c>
      <c r="R709" s="6" t="str">
        <f>IF(_xlfn.XLOOKUP(E709,customers!A709:A1708,customers!I709:I1708,0)=0,"Not Available",(_xlfn.XLOOKUP(E709,customers!A709:A1708,customers!I709:I1708,0)))</f>
        <v>No</v>
      </c>
    </row>
    <row r="710" spans="1:18" x14ac:dyDescent="0.25">
      <c r="A710" s="6" t="s">
        <v>4488</v>
      </c>
      <c r="B710" s="23">
        <v>43804</v>
      </c>
      <c r="C710" s="6" t="str">
        <f t="shared" si="33"/>
        <v>Thursday</v>
      </c>
      <c r="D710" s="6" t="str">
        <f t="shared" si="34"/>
        <v>December</v>
      </c>
      <c r="E710" s="6" t="s">
        <v>4489</v>
      </c>
      <c r="F710" s="6" t="s">
        <v>6157</v>
      </c>
      <c r="G710" s="6">
        <v>2</v>
      </c>
      <c r="H710" s="6" t="str">
        <f>_xlfn.XLOOKUP(E710,customers!$A$2:$A$1001,customers!$B$2:$B$1001,,0)</f>
        <v>Shelli De Banke</v>
      </c>
      <c r="I710" s="6" t="str">
        <f>IF(_xlfn.XLOOKUP(E710,customers!$A$2:$A$1001,customers!$C$2:$C$1001,,0)=0,"Not Available",(_xlfn.XLOOKUP(E710,customers!$A$2:$A$1001,customers!$C$2:$C$1001,,0)))</f>
        <v>sdejo@newsvine.com</v>
      </c>
      <c r="J710" s="6" t="str">
        <f>_xlfn.XLOOKUP(E710,customers!$A$1:$A$1001,customers!$G$1:$G$1001,,0)</f>
        <v>United States</v>
      </c>
      <c r="K710" s="6" t="str">
        <f>_xlfn.XLOOKUP($E710,customers!$A$2:$A$1001,customers!$F$2:$F$1001,,0)</f>
        <v>Saint Louis</v>
      </c>
      <c r="L710" s="6" t="s">
        <v>6199</v>
      </c>
      <c r="M710" s="6" t="s">
        <v>6197</v>
      </c>
      <c r="N710" s="7">
        <f>INDEX(products!$A$1:$G$49,MATCH('orders '!$F710,products!$A$1:$A$49,0),MATCH('orders '!N$1,products!$A$1:$G$1,0))</f>
        <v>0.5</v>
      </c>
      <c r="O710" s="24">
        <f>INDEX(products!$A$1:$G$49,MATCH('orders '!$F710,products!$A$1:$A$49,0),MATCH('orders '!O$1,products!$A$1:$G$1,0))</f>
        <v>6.75</v>
      </c>
      <c r="P710" s="24">
        <f t="shared" si="35"/>
        <v>13.5</v>
      </c>
      <c r="Q710" s="8">
        <f>_xlfn.XLOOKUP($F710,products!$A$2:$A$49,products!$G$2:$G$49,,0)</f>
        <v>0.60749999999999993</v>
      </c>
      <c r="R710" s="6" t="str">
        <f>IF(_xlfn.XLOOKUP(E710,customers!A710:A1709,customers!I710:I1709,0)=0,"Not Available",(_xlfn.XLOOKUP(E710,customers!A710:A1709,customers!I710:I1709,0)))</f>
        <v>Yes</v>
      </c>
    </row>
    <row r="711" spans="1:18" x14ac:dyDescent="0.25">
      <c r="A711" s="9" t="s">
        <v>4494</v>
      </c>
      <c r="B711" s="25">
        <v>43485</v>
      </c>
      <c r="C711" s="9" t="str">
        <f t="shared" si="33"/>
        <v>Sunday</v>
      </c>
      <c r="D711" s="9" t="str">
        <f t="shared" si="34"/>
        <v>January</v>
      </c>
      <c r="E711" s="9" t="s">
        <v>4495</v>
      </c>
      <c r="F711" s="9" t="s">
        <v>6176</v>
      </c>
      <c r="G711" s="9">
        <v>2</v>
      </c>
      <c r="H711" s="9" t="str">
        <f>_xlfn.XLOOKUP(E711,customers!$A$2:$A$1001,customers!$B$2:$B$1001,,0)</f>
        <v>Lyell Murch</v>
      </c>
      <c r="I711" s="9" t="str">
        <f>IF(_xlfn.XLOOKUP(E711,customers!$A$2:$A$1001,customers!$C$2:$C$1001,,0)=0,"Not Available",(_xlfn.XLOOKUP(E711,customers!$A$2:$A$1001,customers!$C$2:$C$1001,,0)))</f>
        <v>Not Available</v>
      </c>
      <c r="J711" s="9" t="str">
        <f>_xlfn.XLOOKUP(E711,customers!$A$1:$A$1001,customers!$G$1:$G$1001,,0)</f>
        <v>United States</v>
      </c>
      <c r="K711" s="9" t="str">
        <f>_xlfn.XLOOKUP($E711,customers!$A$2:$A$1001,customers!$F$2:$F$1001,,0)</f>
        <v>Fort Wayne</v>
      </c>
      <c r="L711" s="9" t="s">
        <v>6198</v>
      </c>
      <c r="M711" s="9" t="s">
        <v>6200</v>
      </c>
      <c r="N711" s="10">
        <f>INDEX(products!$A$1:$G$49,MATCH('orders '!$F711,products!$A$1:$A$49,0),MATCH('orders '!N$1,products!$A$1:$G$1,0))</f>
        <v>0.5</v>
      </c>
      <c r="O711" s="26">
        <f>INDEX(products!$A$1:$G$49,MATCH('orders '!$F711,products!$A$1:$A$49,0),MATCH('orders '!O$1,products!$A$1:$G$1,0))</f>
        <v>8.91</v>
      </c>
      <c r="P711" s="26">
        <f t="shared" si="35"/>
        <v>17.82</v>
      </c>
      <c r="Q711" s="11">
        <f>_xlfn.XLOOKUP($F711,products!$A$2:$A$49,products!$G$2:$G$49,,0)</f>
        <v>0.98009999999999997</v>
      </c>
      <c r="R711" s="6" t="str">
        <f>IF(_xlfn.XLOOKUP(E711,customers!A711:A1710,customers!I711:I1710,0)=0,"Not Available",(_xlfn.XLOOKUP(E711,customers!A711:A1710,customers!I711:I1710,0)))</f>
        <v>Yes</v>
      </c>
    </row>
    <row r="712" spans="1:18" x14ac:dyDescent="0.25">
      <c r="A712" s="6" t="s">
        <v>4499</v>
      </c>
      <c r="B712" s="23">
        <v>44655</v>
      </c>
      <c r="C712" s="6" t="str">
        <f t="shared" si="33"/>
        <v>Monday</v>
      </c>
      <c r="D712" s="6" t="str">
        <f t="shared" si="34"/>
        <v>April</v>
      </c>
      <c r="E712" s="6" t="s">
        <v>4500</v>
      </c>
      <c r="F712" s="6" t="s">
        <v>6139</v>
      </c>
      <c r="G712" s="6">
        <v>3</v>
      </c>
      <c r="H712" s="6" t="str">
        <f>_xlfn.XLOOKUP(E712,customers!$A$2:$A$1001,customers!$B$2:$B$1001,,0)</f>
        <v>Stearne Count</v>
      </c>
      <c r="I712" s="6" t="str">
        <f>IF(_xlfn.XLOOKUP(E712,customers!$A$2:$A$1001,customers!$C$2:$C$1001,,0)=0,"Not Available",(_xlfn.XLOOKUP(E712,customers!$A$2:$A$1001,customers!$C$2:$C$1001,,0)))</f>
        <v>scountjq@nba.com</v>
      </c>
      <c r="J712" s="6" t="str">
        <f>_xlfn.XLOOKUP(E712,customers!$A$1:$A$1001,customers!$G$1:$G$1001,,0)</f>
        <v>United States</v>
      </c>
      <c r="K712" s="6" t="str">
        <f>_xlfn.XLOOKUP($E712,customers!$A$2:$A$1001,customers!$F$2:$F$1001,,0)</f>
        <v>Young America</v>
      </c>
      <c r="L712" s="6" t="s">
        <v>6198</v>
      </c>
      <c r="M712" s="6" t="s">
        <v>6197</v>
      </c>
      <c r="N712" s="7">
        <f>INDEX(products!$A$1:$G$49,MATCH('orders '!$F712,products!$A$1:$A$49,0),MATCH('orders '!N$1,products!$A$1:$G$1,0))</f>
        <v>0.5</v>
      </c>
      <c r="O712" s="24">
        <f>INDEX(products!$A$1:$G$49,MATCH('orders '!$F712,products!$A$1:$A$49,0),MATCH('orders '!O$1,products!$A$1:$G$1,0))</f>
        <v>8.25</v>
      </c>
      <c r="P712" s="24">
        <f t="shared" si="35"/>
        <v>24.75</v>
      </c>
      <c r="Q712" s="8">
        <f>_xlfn.XLOOKUP($F712,products!$A$2:$A$49,products!$G$2:$G$49,,0)</f>
        <v>0.90749999999999997</v>
      </c>
      <c r="R712" s="6" t="str">
        <f>IF(_xlfn.XLOOKUP(E712,customers!A712:A1711,customers!I712:I1711,0)=0,"Not Available",(_xlfn.XLOOKUP(E712,customers!A712:A1711,customers!I712:I1711,0)))</f>
        <v>No</v>
      </c>
    </row>
    <row r="713" spans="1:18" x14ac:dyDescent="0.25">
      <c r="A713" s="9" t="s">
        <v>4505</v>
      </c>
      <c r="B713" s="25">
        <v>44600</v>
      </c>
      <c r="C713" s="9" t="str">
        <f t="shared" si="33"/>
        <v>Tuesday</v>
      </c>
      <c r="D713" s="9" t="str">
        <f t="shared" si="34"/>
        <v>February</v>
      </c>
      <c r="E713" s="9" t="s">
        <v>4506</v>
      </c>
      <c r="F713" s="9" t="s">
        <v>6174</v>
      </c>
      <c r="G713" s="9">
        <v>6</v>
      </c>
      <c r="H713" s="9" t="str">
        <f>_xlfn.XLOOKUP(E713,customers!$A$2:$A$1001,customers!$B$2:$B$1001,,0)</f>
        <v>Selia Ragles</v>
      </c>
      <c r="I713" s="9" t="str">
        <f>IF(_xlfn.XLOOKUP(E713,customers!$A$2:$A$1001,customers!$C$2:$C$1001,,0)=0,"Not Available",(_xlfn.XLOOKUP(E713,customers!$A$2:$A$1001,customers!$C$2:$C$1001,,0)))</f>
        <v>sraglesjr@blogtalkradio.com</v>
      </c>
      <c r="J713" s="9" t="str">
        <f>_xlfn.XLOOKUP(E713,customers!$A$1:$A$1001,customers!$G$1:$G$1001,,0)</f>
        <v>United States</v>
      </c>
      <c r="K713" s="9" t="str">
        <f>_xlfn.XLOOKUP($E713,customers!$A$2:$A$1001,customers!$F$2:$F$1001,,0)</f>
        <v>Fort Smith</v>
      </c>
      <c r="L713" s="9" t="s">
        <v>6196</v>
      </c>
      <c r="M713" s="9" t="s">
        <v>6197</v>
      </c>
      <c r="N713" s="10">
        <f>INDEX(products!$A$1:$G$49,MATCH('orders '!$F713,products!$A$1:$A$49,0),MATCH('orders '!N$1,products!$A$1:$G$1,0))</f>
        <v>0.2</v>
      </c>
      <c r="O713" s="26">
        <f>INDEX(products!$A$1:$G$49,MATCH('orders '!$F713,products!$A$1:$A$49,0),MATCH('orders '!O$1,products!$A$1:$G$1,0))</f>
        <v>2.9849999999999999</v>
      </c>
      <c r="P713" s="26">
        <f t="shared" si="35"/>
        <v>17.91</v>
      </c>
      <c r="Q713" s="11">
        <f>_xlfn.XLOOKUP($F713,products!$A$2:$A$49,products!$G$2:$G$49,,0)</f>
        <v>0.17909999999999998</v>
      </c>
      <c r="R713" s="6" t="str">
        <f>IF(_xlfn.XLOOKUP(E713,customers!A713:A1712,customers!I713:I1712,0)=0,"Not Available",(_xlfn.XLOOKUP(E713,customers!A713:A1712,customers!I713:I1712,0)))</f>
        <v>No</v>
      </c>
    </row>
    <row r="714" spans="1:18" x14ac:dyDescent="0.25">
      <c r="A714" s="6" t="s">
        <v>4512</v>
      </c>
      <c r="B714" s="23">
        <v>43646</v>
      </c>
      <c r="C714" s="6" t="str">
        <f t="shared" si="33"/>
        <v>Sunday</v>
      </c>
      <c r="D714" s="6" t="str">
        <f t="shared" si="34"/>
        <v>June</v>
      </c>
      <c r="E714" s="6" t="s">
        <v>4513</v>
      </c>
      <c r="F714" s="6" t="s">
        <v>6139</v>
      </c>
      <c r="G714" s="6">
        <v>2</v>
      </c>
      <c r="H714" s="6" t="str">
        <f>_xlfn.XLOOKUP(E714,customers!$A$2:$A$1001,customers!$B$2:$B$1001,,0)</f>
        <v>Silas Deehan</v>
      </c>
      <c r="I714" s="6" t="str">
        <f>IF(_xlfn.XLOOKUP(E714,customers!$A$2:$A$1001,customers!$C$2:$C$1001,,0)=0,"Not Available",(_xlfn.XLOOKUP(E714,customers!$A$2:$A$1001,customers!$C$2:$C$1001,,0)))</f>
        <v>Not Available</v>
      </c>
      <c r="J714" s="6" t="str">
        <f>_xlfn.XLOOKUP(E714,customers!$A$1:$A$1001,customers!$G$1:$G$1001,,0)</f>
        <v>United Kingdom</v>
      </c>
      <c r="K714" s="6" t="str">
        <f>_xlfn.XLOOKUP($E714,customers!$A$2:$A$1001,customers!$F$2:$F$1001,,0)</f>
        <v>Charlton</v>
      </c>
      <c r="L714" s="6" t="s">
        <v>6198</v>
      </c>
      <c r="M714" s="6" t="s">
        <v>6197</v>
      </c>
      <c r="N714" s="7">
        <f>INDEX(products!$A$1:$G$49,MATCH('orders '!$F714,products!$A$1:$A$49,0),MATCH('orders '!N$1,products!$A$1:$G$1,0))</f>
        <v>0.5</v>
      </c>
      <c r="O714" s="24">
        <f>INDEX(products!$A$1:$G$49,MATCH('orders '!$F714,products!$A$1:$A$49,0),MATCH('orders '!O$1,products!$A$1:$G$1,0))</f>
        <v>8.25</v>
      </c>
      <c r="P714" s="24">
        <f t="shared" si="35"/>
        <v>16.5</v>
      </c>
      <c r="Q714" s="8">
        <f>_xlfn.XLOOKUP($F714,products!$A$2:$A$49,products!$G$2:$G$49,,0)</f>
        <v>0.90749999999999997</v>
      </c>
      <c r="R714" s="6" t="str">
        <f>IF(_xlfn.XLOOKUP(E714,customers!A714:A1713,customers!I714:I1713,0)=0,"Not Available",(_xlfn.XLOOKUP(E714,customers!A714:A1713,customers!I714:I1713,0)))</f>
        <v>No</v>
      </c>
    </row>
    <row r="715" spans="1:18" x14ac:dyDescent="0.25">
      <c r="A715" s="9" t="s">
        <v>4516</v>
      </c>
      <c r="B715" s="25">
        <v>43960</v>
      </c>
      <c r="C715" s="9" t="str">
        <f t="shared" si="33"/>
        <v>Saturday</v>
      </c>
      <c r="D715" s="9" t="str">
        <f t="shared" si="34"/>
        <v>May</v>
      </c>
      <c r="E715" s="9" t="s">
        <v>4517</v>
      </c>
      <c r="F715" s="9" t="s">
        <v>6174</v>
      </c>
      <c r="G715" s="9">
        <v>1</v>
      </c>
      <c r="H715" s="9" t="str">
        <f>_xlfn.XLOOKUP(E715,customers!$A$2:$A$1001,customers!$B$2:$B$1001,,0)</f>
        <v>Sacha Bruun</v>
      </c>
      <c r="I715" s="9" t="str">
        <f>IF(_xlfn.XLOOKUP(E715,customers!$A$2:$A$1001,customers!$C$2:$C$1001,,0)=0,"Not Available",(_xlfn.XLOOKUP(E715,customers!$A$2:$A$1001,customers!$C$2:$C$1001,,0)))</f>
        <v>sbruunjt@blogtalkradio.com</v>
      </c>
      <c r="J715" s="9" t="str">
        <f>_xlfn.XLOOKUP(E715,customers!$A$1:$A$1001,customers!$G$1:$G$1001,,0)</f>
        <v>United States</v>
      </c>
      <c r="K715" s="9" t="str">
        <f>_xlfn.XLOOKUP($E715,customers!$A$2:$A$1001,customers!$F$2:$F$1001,,0)</f>
        <v>Stockton</v>
      </c>
      <c r="L715" s="9" t="s">
        <v>6196</v>
      </c>
      <c r="M715" s="9" t="s">
        <v>6197</v>
      </c>
      <c r="N715" s="10">
        <f>INDEX(products!$A$1:$G$49,MATCH('orders '!$F715,products!$A$1:$A$49,0),MATCH('orders '!N$1,products!$A$1:$G$1,0))</f>
        <v>0.2</v>
      </c>
      <c r="O715" s="26">
        <f>INDEX(products!$A$1:$G$49,MATCH('orders '!$F715,products!$A$1:$A$49,0),MATCH('orders '!O$1,products!$A$1:$G$1,0))</f>
        <v>2.9849999999999999</v>
      </c>
      <c r="P715" s="26">
        <f t="shared" si="35"/>
        <v>2.9849999999999999</v>
      </c>
      <c r="Q715" s="11">
        <f>_xlfn.XLOOKUP($F715,products!$A$2:$A$49,products!$G$2:$G$49,,0)</f>
        <v>0.17909999999999998</v>
      </c>
      <c r="R715" s="6" t="str">
        <f>IF(_xlfn.XLOOKUP(E715,customers!A715:A1714,customers!I715:I1714,0)=0,"Not Available",(_xlfn.XLOOKUP(E715,customers!A715:A1714,customers!I715:I1714,0)))</f>
        <v>No</v>
      </c>
    </row>
    <row r="716" spans="1:18" x14ac:dyDescent="0.25">
      <c r="A716" s="6" t="s">
        <v>4522</v>
      </c>
      <c r="B716" s="23">
        <v>44358</v>
      </c>
      <c r="C716" s="6" t="str">
        <f t="shared" si="33"/>
        <v>Friday</v>
      </c>
      <c r="D716" s="6" t="str">
        <f t="shared" si="34"/>
        <v>June</v>
      </c>
      <c r="E716" s="6" t="s">
        <v>4523</v>
      </c>
      <c r="F716" s="6" t="s">
        <v>6153</v>
      </c>
      <c r="G716" s="6">
        <v>4</v>
      </c>
      <c r="H716" s="6" t="str">
        <f>_xlfn.XLOOKUP(E716,customers!$A$2:$A$1001,customers!$B$2:$B$1001,,0)</f>
        <v>Alon Pllu</v>
      </c>
      <c r="I716" s="6" t="str">
        <f>IF(_xlfn.XLOOKUP(E716,customers!$A$2:$A$1001,customers!$C$2:$C$1001,,0)=0,"Not Available",(_xlfn.XLOOKUP(E716,customers!$A$2:$A$1001,customers!$C$2:$C$1001,,0)))</f>
        <v>aplluju@dagondesign.com</v>
      </c>
      <c r="J716" s="6" t="str">
        <f>_xlfn.XLOOKUP(E716,customers!$A$1:$A$1001,customers!$G$1:$G$1001,,0)</f>
        <v>Ireland</v>
      </c>
      <c r="K716" s="6" t="str">
        <f>_xlfn.XLOOKUP($E716,customers!$A$2:$A$1001,customers!$F$2:$F$1001,,0)</f>
        <v>Navan</v>
      </c>
      <c r="L716" s="6" t="s">
        <v>6198</v>
      </c>
      <c r="M716" s="6" t="s">
        <v>6202</v>
      </c>
      <c r="N716" s="7">
        <f>INDEX(products!$A$1:$G$49,MATCH('orders '!$F716,products!$A$1:$A$49,0),MATCH('orders '!N$1,products!$A$1:$G$1,0))</f>
        <v>0.2</v>
      </c>
      <c r="O716" s="24">
        <f>INDEX(products!$A$1:$G$49,MATCH('orders '!$F716,products!$A$1:$A$49,0),MATCH('orders '!O$1,products!$A$1:$G$1,0))</f>
        <v>3.645</v>
      </c>
      <c r="P716" s="24">
        <f t="shared" si="35"/>
        <v>14.58</v>
      </c>
      <c r="Q716" s="8">
        <f>_xlfn.XLOOKUP($F716,products!$A$2:$A$49,products!$G$2:$G$49,,0)</f>
        <v>0.40095000000000003</v>
      </c>
      <c r="R716" s="6" t="str">
        <f>IF(_xlfn.XLOOKUP(E716,customers!A716:A1715,customers!I716:I1715,0)=0,"Not Available",(_xlfn.XLOOKUP(E716,customers!A716:A1715,customers!I716:I1715,0)))</f>
        <v>Yes</v>
      </c>
    </row>
    <row r="717" spans="1:18" x14ac:dyDescent="0.25">
      <c r="A717" s="9" t="s">
        <v>4528</v>
      </c>
      <c r="B717" s="25">
        <v>44504</v>
      </c>
      <c r="C717" s="9" t="str">
        <f t="shared" si="33"/>
        <v>Thursday</v>
      </c>
      <c r="D717" s="9" t="str">
        <f t="shared" si="34"/>
        <v>November</v>
      </c>
      <c r="E717" s="9" t="s">
        <v>4529</v>
      </c>
      <c r="F717" s="9" t="s">
        <v>6171</v>
      </c>
      <c r="G717" s="9">
        <v>6</v>
      </c>
      <c r="H717" s="9" t="str">
        <f>_xlfn.XLOOKUP(E717,customers!$A$2:$A$1001,customers!$B$2:$B$1001,,0)</f>
        <v>Gilberto Cornier</v>
      </c>
      <c r="I717" s="9" t="str">
        <f>IF(_xlfn.XLOOKUP(E717,customers!$A$2:$A$1001,customers!$C$2:$C$1001,,0)=0,"Not Available",(_xlfn.XLOOKUP(E717,customers!$A$2:$A$1001,customers!$C$2:$C$1001,,0)))</f>
        <v>gcornierjv@techcrunch.com</v>
      </c>
      <c r="J717" s="9" t="str">
        <f>_xlfn.XLOOKUP(E717,customers!$A$1:$A$1001,customers!$G$1:$G$1001,,0)</f>
        <v>United States</v>
      </c>
      <c r="K717" s="9" t="str">
        <f>_xlfn.XLOOKUP($E717,customers!$A$2:$A$1001,customers!$F$2:$F$1001,,0)</f>
        <v>Tampa</v>
      </c>
      <c r="L717" s="9" t="s">
        <v>6198</v>
      </c>
      <c r="M717" s="9" t="s">
        <v>6200</v>
      </c>
      <c r="N717" s="10">
        <f>INDEX(products!$A$1:$G$49,MATCH('orders '!$F717,products!$A$1:$A$49,0),MATCH('orders '!N$1,products!$A$1:$G$1,0))</f>
        <v>1</v>
      </c>
      <c r="O717" s="26">
        <f>INDEX(products!$A$1:$G$49,MATCH('orders '!$F717,products!$A$1:$A$49,0),MATCH('orders '!O$1,products!$A$1:$G$1,0))</f>
        <v>14.85</v>
      </c>
      <c r="P717" s="26">
        <f t="shared" si="35"/>
        <v>89.1</v>
      </c>
      <c r="Q717" s="11">
        <f>_xlfn.XLOOKUP($F717,products!$A$2:$A$49,products!$G$2:$G$49,,0)</f>
        <v>1.6335</v>
      </c>
      <c r="R717" s="6" t="str">
        <f>IF(_xlfn.XLOOKUP(E717,customers!A717:A1716,customers!I717:I1716,0)=0,"Not Available",(_xlfn.XLOOKUP(E717,customers!A717:A1716,customers!I717:I1716,0)))</f>
        <v>No</v>
      </c>
    </row>
    <row r="718" spans="1:18" x14ac:dyDescent="0.25">
      <c r="A718" s="6" t="s">
        <v>4533</v>
      </c>
      <c r="B718" s="23">
        <v>44612</v>
      </c>
      <c r="C718" s="6" t="str">
        <f t="shared" si="33"/>
        <v>Sunday</v>
      </c>
      <c r="D718" s="6" t="str">
        <f t="shared" si="34"/>
        <v>February</v>
      </c>
      <c r="E718" s="6" t="s">
        <v>4434</v>
      </c>
      <c r="F718" s="6" t="s">
        <v>6179</v>
      </c>
      <c r="G718" s="6">
        <v>3</v>
      </c>
      <c r="H718" s="6" t="str">
        <f>_xlfn.XLOOKUP(E718,customers!$A$2:$A$1001,customers!$B$2:$B$1001,,0)</f>
        <v>Jimmy Dymoke</v>
      </c>
      <c r="I718" s="6" t="str">
        <f>IF(_xlfn.XLOOKUP(E718,customers!$A$2:$A$1001,customers!$C$2:$C$1001,,0)=0,"Not Available",(_xlfn.XLOOKUP(E718,customers!$A$2:$A$1001,customers!$C$2:$C$1001,,0)))</f>
        <v>jdymokeje@prnewswire.com</v>
      </c>
      <c r="J718" s="6" t="str">
        <f>_xlfn.XLOOKUP(E718,customers!$A$1:$A$1001,customers!$G$1:$G$1001,,0)</f>
        <v>Ireland</v>
      </c>
      <c r="K718" s="6" t="str">
        <f>_xlfn.XLOOKUP($E718,customers!$A$2:$A$1001,customers!$F$2:$F$1001,,0)</f>
        <v>Beaumont</v>
      </c>
      <c r="L718" s="6" t="s">
        <v>6196</v>
      </c>
      <c r="M718" s="6" t="s">
        <v>6200</v>
      </c>
      <c r="N718" s="7">
        <f>INDEX(products!$A$1:$G$49,MATCH('orders '!$F718,products!$A$1:$A$49,0),MATCH('orders '!N$1,products!$A$1:$G$1,0))</f>
        <v>1</v>
      </c>
      <c r="O718" s="24">
        <f>INDEX(products!$A$1:$G$49,MATCH('orders '!$F718,products!$A$1:$A$49,0),MATCH('orders '!O$1,products!$A$1:$G$1,0))</f>
        <v>11.95</v>
      </c>
      <c r="P718" s="24">
        <f t="shared" si="35"/>
        <v>35.849999999999994</v>
      </c>
      <c r="Q718" s="8">
        <f>_xlfn.XLOOKUP($F718,products!$A$2:$A$49,products!$G$2:$G$49,,0)</f>
        <v>0.71699999999999997</v>
      </c>
      <c r="R718" s="6" t="str">
        <f>IF(_xlfn.XLOOKUP(E718,customers!A718:A1717,customers!I718:I1717,0)=0,"Not Available",(_xlfn.XLOOKUP(E718,customers!A718:A1717,customers!I718:I1717,0)))</f>
        <v>Not Available</v>
      </c>
    </row>
    <row r="719" spans="1:18" x14ac:dyDescent="0.25">
      <c r="A719" s="9" t="s">
        <v>4539</v>
      </c>
      <c r="B719" s="25">
        <v>43649</v>
      </c>
      <c r="C719" s="9" t="str">
        <f t="shared" si="33"/>
        <v>Wednesday</v>
      </c>
      <c r="D719" s="9" t="str">
        <f t="shared" si="34"/>
        <v>July</v>
      </c>
      <c r="E719" s="9" t="s">
        <v>4540</v>
      </c>
      <c r="F719" s="9" t="s">
        <v>6168</v>
      </c>
      <c r="G719" s="9">
        <v>3</v>
      </c>
      <c r="H719" s="9" t="str">
        <f>_xlfn.XLOOKUP(E719,customers!$A$2:$A$1001,customers!$B$2:$B$1001,,0)</f>
        <v>Willabella Harvison</v>
      </c>
      <c r="I719" s="9" t="str">
        <f>IF(_xlfn.XLOOKUP(E719,customers!$A$2:$A$1001,customers!$C$2:$C$1001,,0)=0,"Not Available",(_xlfn.XLOOKUP(E719,customers!$A$2:$A$1001,customers!$C$2:$C$1001,,0)))</f>
        <v>wharvisonjx@gizmodo.com</v>
      </c>
      <c r="J719" s="9" t="str">
        <f>_xlfn.XLOOKUP(E719,customers!$A$1:$A$1001,customers!$G$1:$G$1001,,0)</f>
        <v>United States</v>
      </c>
      <c r="K719" s="9" t="str">
        <f>_xlfn.XLOOKUP($E719,customers!$A$2:$A$1001,customers!$F$2:$F$1001,,0)</f>
        <v>Philadelphia</v>
      </c>
      <c r="L719" s="9" t="s">
        <v>6199</v>
      </c>
      <c r="M719" s="9" t="s">
        <v>6202</v>
      </c>
      <c r="N719" s="10">
        <f>INDEX(products!$A$1:$G$49,MATCH('orders '!$F719,products!$A$1:$A$49,0),MATCH('orders '!N$1,products!$A$1:$G$1,0))</f>
        <v>2.5</v>
      </c>
      <c r="O719" s="26">
        <f>INDEX(products!$A$1:$G$49,MATCH('orders '!$F719,products!$A$1:$A$49,0),MATCH('orders '!O$1,products!$A$1:$G$1,0))</f>
        <v>22.884999999999998</v>
      </c>
      <c r="P719" s="26">
        <f t="shared" si="35"/>
        <v>68.655000000000001</v>
      </c>
      <c r="Q719" s="11">
        <f>_xlfn.XLOOKUP($F719,products!$A$2:$A$49,products!$G$2:$G$49,,0)</f>
        <v>2.0596499999999995</v>
      </c>
      <c r="R719" s="6" t="str">
        <f>IF(_xlfn.XLOOKUP(E719,customers!A719:A1718,customers!I719:I1718,0)=0,"Not Available",(_xlfn.XLOOKUP(E719,customers!A719:A1718,customers!I719:I1718,0)))</f>
        <v>No</v>
      </c>
    </row>
    <row r="720" spans="1:18" x14ac:dyDescent="0.25">
      <c r="A720" s="6" t="s">
        <v>4545</v>
      </c>
      <c r="B720" s="23">
        <v>44348</v>
      </c>
      <c r="C720" s="6" t="str">
        <f t="shared" si="33"/>
        <v>Tuesday</v>
      </c>
      <c r="D720" s="6" t="str">
        <f t="shared" si="34"/>
        <v>June</v>
      </c>
      <c r="E720" s="6" t="s">
        <v>4546</v>
      </c>
      <c r="F720" s="6" t="s">
        <v>6143</v>
      </c>
      <c r="G720" s="6">
        <v>3</v>
      </c>
      <c r="H720" s="6" t="str">
        <f>_xlfn.XLOOKUP(E720,customers!$A$2:$A$1001,customers!$B$2:$B$1001,,0)</f>
        <v>Darice Heaford</v>
      </c>
      <c r="I720" s="6" t="str">
        <f>IF(_xlfn.XLOOKUP(E720,customers!$A$2:$A$1001,customers!$C$2:$C$1001,,0)=0,"Not Available",(_xlfn.XLOOKUP(E720,customers!$A$2:$A$1001,customers!$C$2:$C$1001,,0)))</f>
        <v>dheafordjy@twitpic.com</v>
      </c>
      <c r="J720" s="6" t="str">
        <f>_xlfn.XLOOKUP(E720,customers!$A$1:$A$1001,customers!$G$1:$G$1001,,0)</f>
        <v>United States</v>
      </c>
      <c r="K720" s="6" t="str">
        <f>_xlfn.XLOOKUP($E720,customers!$A$2:$A$1001,customers!$F$2:$F$1001,,0)</f>
        <v>San Angelo</v>
      </c>
      <c r="L720" s="6" t="s">
        <v>6201</v>
      </c>
      <c r="M720" s="6" t="s">
        <v>6202</v>
      </c>
      <c r="N720" s="7">
        <f>INDEX(products!$A$1:$G$49,MATCH('orders '!$F720,products!$A$1:$A$49,0),MATCH('orders '!N$1,products!$A$1:$G$1,0))</f>
        <v>1</v>
      </c>
      <c r="O720" s="24">
        <f>INDEX(products!$A$1:$G$49,MATCH('orders '!$F720,products!$A$1:$A$49,0),MATCH('orders '!O$1,products!$A$1:$G$1,0))</f>
        <v>12.95</v>
      </c>
      <c r="P720" s="24">
        <f t="shared" si="35"/>
        <v>38.849999999999994</v>
      </c>
      <c r="Q720" s="8">
        <f>_xlfn.XLOOKUP($F720,products!$A$2:$A$49,products!$G$2:$G$49,,0)</f>
        <v>1.6835</v>
      </c>
      <c r="R720" s="6" t="str">
        <f>IF(_xlfn.XLOOKUP(E720,customers!A720:A1719,customers!I720:I1719,0)=0,"Not Available",(_xlfn.XLOOKUP(E720,customers!A720:A1719,customers!I720:I1719,0)))</f>
        <v>No</v>
      </c>
    </row>
    <row r="721" spans="1:18" x14ac:dyDescent="0.25">
      <c r="A721" s="9" t="s">
        <v>4551</v>
      </c>
      <c r="B721" s="25">
        <v>44150</v>
      </c>
      <c r="C721" s="9" t="str">
        <f t="shared" si="33"/>
        <v>Sunday</v>
      </c>
      <c r="D721" s="9" t="str">
        <f t="shared" si="34"/>
        <v>November</v>
      </c>
      <c r="E721" s="9" t="s">
        <v>4552</v>
      </c>
      <c r="F721" s="9" t="s">
        <v>6170</v>
      </c>
      <c r="G721" s="9">
        <v>5</v>
      </c>
      <c r="H721" s="9" t="str">
        <f>_xlfn.XLOOKUP(E721,customers!$A$2:$A$1001,customers!$B$2:$B$1001,,0)</f>
        <v>Granger Fantham</v>
      </c>
      <c r="I721" s="9" t="str">
        <f>IF(_xlfn.XLOOKUP(E721,customers!$A$2:$A$1001,customers!$C$2:$C$1001,,0)=0,"Not Available",(_xlfn.XLOOKUP(E721,customers!$A$2:$A$1001,customers!$C$2:$C$1001,,0)))</f>
        <v>gfanthamjz@hexun.com</v>
      </c>
      <c r="J721" s="9" t="str">
        <f>_xlfn.XLOOKUP(E721,customers!$A$1:$A$1001,customers!$G$1:$G$1001,,0)</f>
        <v>United States</v>
      </c>
      <c r="K721" s="9" t="str">
        <f>_xlfn.XLOOKUP($E721,customers!$A$2:$A$1001,customers!$F$2:$F$1001,,0)</f>
        <v>Los Angeles</v>
      </c>
      <c r="L721" s="9" t="s">
        <v>6201</v>
      </c>
      <c r="M721" s="9" t="s">
        <v>6200</v>
      </c>
      <c r="N721" s="10">
        <f>INDEX(products!$A$1:$G$49,MATCH('orders '!$F721,products!$A$1:$A$49,0),MATCH('orders '!N$1,products!$A$1:$G$1,0))</f>
        <v>1</v>
      </c>
      <c r="O721" s="26">
        <f>INDEX(products!$A$1:$G$49,MATCH('orders '!$F721,products!$A$1:$A$49,0),MATCH('orders '!O$1,products!$A$1:$G$1,0))</f>
        <v>15.85</v>
      </c>
      <c r="P721" s="26">
        <f t="shared" si="35"/>
        <v>79.25</v>
      </c>
      <c r="Q721" s="11">
        <f>_xlfn.XLOOKUP($F721,products!$A$2:$A$49,products!$G$2:$G$49,,0)</f>
        <v>2.0605000000000002</v>
      </c>
      <c r="R721" s="6" t="str">
        <f>IF(_xlfn.XLOOKUP(E721,customers!A721:A1720,customers!I721:I1720,0)=0,"Not Available",(_xlfn.XLOOKUP(E721,customers!A721:A1720,customers!I721:I1720,0)))</f>
        <v>Yes</v>
      </c>
    </row>
    <row r="722" spans="1:18" x14ac:dyDescent="0.25">
      <c r="A722" s="6" t="s">
        <v>4557</v>
      </c>
      <c r="B722" s="23">
        <v>44215</v>
      </c>
      <c r="C722" s="6" t="str">
        <f t="shared" si="33"/>
        <v>Tuesday</v>
      </c>
      <c r="D722" s="6" t="str">
        <f t="shared" si="34"/>
        <v>January</v>
      </c>
      <c r="E722" s="6" t="s">
        <v>4558</v>
      </c>
      <c r="F722" s="6" t="s">
        <v>6144</v>
      </c>
      <c r="G722" s="6">
        <v>5</v>
      </c>
      <c r="H722" s="6" t="str">
        <f>_xlfn.XLOOKUP(E722,customers!$A$2:$A$1001,customers!$B$2:$B$1001,,0)</f>
        <v>Reynolds Crookshanks</v>
      </c>
      <c r="I722" s="6" t="str">
        <f>IF(_xlfn.XLOOKUP(E722,customers!$A$2:$A$1001,customers!$C$2:$C$1001,,0)=0,"Not Available",(_xlfn.XLOOKUP(E722,customers!$A$2:$A$1001,customers!$C$2:$C$1001,,0)))</f>
        <v>rcrookshanksk0@unc.edu</v>
      </c>
      <c r="J722" s="6" t="str">
        <f>_xlfn.XLOOKUP(E722,customers!$A$1:$A$1001,customers!$G$1:$G$1001,,0)</f>
        <v>United States</v>
      </c>
      <c r="K722" s="6" t="str">
        <f>_xlfn.XLOOKUP($E722,customers!$A$2:$A$1001,customers!$F$2:$F$1001,,0)</f>
        <v>Lansing</v>
      </c>
      <c r="L722" s="6" t="s">
        <v>6198</v>
      </c>
      <c r="M722" s="6" t="s">
        <v>6202</v>
      </c>
      <c r="N722" s="7">
        <f>INDEX(products!$A$1:$G$49,MATCH('orders '!$F722,products!$A$1:$A$49,0),MATCH('orders '!N$1,products!$A$1:$G$1,0))</f>
        <v>0.5</v>
      </c>
      <c r="O722" s="24">
        <f>INDEX(products!$A$1:$G$49,MATCH('orders '!$F722,products!$A$1:$A$49,0),MATCH('orders '!O$1,products!$A$1:$G$1,0))</f>
        <v>7.29</v>
      </c>
      <c r="P722" s="24">
        <f t="shared" si="35"/>
        <v>36.450000000000003</v>
      </c>
      <c r="Q722" s="8">
        <f>_xlfn.XLOOKUP($F722,products!$A$2:$A$49,products!$G$2:$G$49,,0)</f>
        <v>0.80190000000000006</v>
      </c>
      <c r="R722" s="6" t="str">
        <f>IF(_xlfn.XLOOKUP(E722,customers!A722:A1721,customers!I722:I1721,0)=0,"Not Available",(_xlfn.XLOOKUP(E722,customers!A722:A1721,customers!I722:I1721,0)))</f>
        <v>Yes</v>
      </c>
    </row>
    <row r="723" spans="1:18" x14ac:dyDescent="0.25">
      <c r="A723" s="9" t="s">
        <v>4563</v>
      </c>
      <c r="B723" s="25">
        <v>44479</v>
      </c>
      <c r="C723" s="9" t="str">
        <f t="shared" si="33"/>
        <v>Sunday</v>
      </c>
      <c r="D723" s="9" t="str">
        <f t="shared" si="34"/>
        <v>October</v>
      </c>
      <c r="E723" s="9" t="s">
        <v>4564</v>
      </c>
      <c r="F723" s="9" t="s">
        <v>6174</v>
      </c>
      <c r="G723" s="9">
        <v>3</v>
      </c>
      <c r="H723" s="9" t="str">
        <f>_xlfn.XLOOKUP(E723,customers!$A$2:$A$1001,customers!$B$2:$B$1001,,0)</f>
        <v>Niels Leake</v>
      </c>
      <c r="I723" s="9" t="str">
        <f>IF(_xlfn.XLOOKUP(E723,customers!$A$2:$A$1001,customers!$C$2:$C$1001,,0)=0,"Not Available",(_xlfn.XLOOKUP(E723,customers!$A$2:$A$1001,customers!$C$2:$C$1001,,0)))</f>
        <v>nleakek1@cmu.edu</v>
      </c>
      <c r="J723" s="9" t="str">
        <f>_xlfn.XLOOKUP(E723,customers!$A$1:$A$1001,customers!$G$1:$G$1001,,0)</f>
        <v>United States</v>
      </c>
      <c r="K723" s="9" t="str">
        <f>_xlfn.XLOOKUP($E723,customers!$A$2:$A$1001,customers!$F$2:$F$1001,,0)</f>
        <v>Clearwater</v>
      </c>
      <c r="L723" s="9" t="s">
        <v>6196</v>
      </c>
      <c r="M723" s="9" t="s">
        <v>6197</v>
      </c>
      <c r="N723" s="10">
        <f>INDEX(products!$A$1:$G$49,MATCH('orders '!$F723,products!$A$1:$A$49,0),MATCH('orders '!N$1,products!$A$1:$G$1,0))</f>
        <v>0.2</v>
      </c>
      <c r="O723" s="26">
        <f>INDEX(products!$A$1:$G$49,MATCH('orders '!$F723,products!$A$1:$A$49,0),MATCH('orders '!O$1,products!$A$1:$G$1,0))</f>
        <v>2.9849999999999999</v>
      </c>
      <c r="P723" s="26">
        <f t="shared" si="35"/>
        <v>8.9550000000000001</v>
      </c>
      <c r="Q723" s="11">
        <f>_xlfn.XLOOKUP($F723,products!$A$2:$A$49,products!$G$2:$G$49,,0)</f>
        <v>0.17909999999999998</v>
      </c>
      <c r="R723" s="6" t="str">
        <f>IF(_xlfn.XLOOKUP(E723,customers!A723:A1722,customers!I723:I1722,0)=0,"Not Available",(_xlfn.XLOOKUP(E723,customers!A723:A1722,customers!I723:I1722,0)))</f>
        <v>Yes</v>
      </c>
    </row>
    <row r="724" spans="1:18" x14ac:dyDescent="0.25">
      <c r="A724" s="6" t="s">
        <v>4569</v>
      </c>
      <c r="B724" s="23">
        <v>44620</v>
      </c>
      <c r="C724" s="6" t="str">
        <f t="shared" si="33"/>
        <v>Monday</v>
      </c>
      <c r="D724" s="6" t="str">
        <f t="shared" si="34"/>
        <v>February</v>
      </c>
      <c r="E724" s="6" t="s">
        <v>4570</v>
      </c>
      <c r="F724" s="6" t="s">
        <v>6183</v>
      </c>
      <c r="G724" s="6">
        <v>2</v>
      </c>
      <c r="H724" s="6" t="str">
        <f>_xlfn.XLOOKUP(E724,customers!$A$2:$A$1001,customers!$B$2:$B$1001,,0)</f>
        <v>Hetti Measures</v>
      </c>
      <c r="I724" s="6" t="str">
        <f>IF(_xlfn.XLOOKUP(E724,customers!$A$2:$A$1001,customers!$C$2:$C$1001,,0)=0,"Not Available",(_xlfn.XLOOKUP(E724,customers!$A$2:$A$1001,customers!$C$2:$C$1001,,0)))</f>
        <v>Not Available</v>
      </c>
      <c r="J724" s="6" t="str">
        <f>_xlfn.XLOOKUP(E724,customers!$A$1:$A$1001,customers!$G$1:$G$1001,,0)</f>
        <v>United States</v>
      </c>
      <c r="K724" s="6" t="str">
        <f>_xlfn.XLOOKUP($E724,customers!$A$2:$A$1001,customers!$F$2:$F$1001,,0)</f>
        <v>Whittier</v>
      </c>
      <c r="L724" s="6" t="s">
        <v>6198</v>
      </c>
      <c r="M724" s="6" t="s">
        <v>6202</v>
      </c>
      <c r="N724" s="7">
        <f>INDEX(products!$A$1:$G$49,MATCH('orders '!$F724,products!$A$1:$A$49,0),MATCH('orders '!N$1,products!$A$1:$G$1,0))</f>
        <v>1</v>
      </c>
      <c r="O724" s="24">
        <f>INDEX(products!$A$1:$G$49,MATCH('orders '!$F724,products!$A$1:$A$49,0),MATCH('orders '!O$1,products!$A$1:$G$1,0))</f>
        <v>12.15</v>
      </c>
      <c r="P724" s="24">
        <f t="shared" si="35"/>
        <v>24.3</v>
      </c>
      <c r="Q724" s="8">
        <f>_xlfn.XLOOKUP($F724,products!$A$2:$A$49,products!$G$2:$G$49,,0)</f>
        <v>1.3365</v>
      </c>
      <c r="R724" s="6" t="str">
        <f>IF(_xlfn.XLOOKUP(E724,customers!A724:A1723,customers!I724:I1723,0)=0,"Not Available",(_xlfn.XLOOKUP(E724,customers!A724:A1723,customers!I724:I1723,0)))</f>
        <v>No</v>
      </c>
    </row>
    <row r="725" spans="1:18" x14ac:dyDescent="0.25">
      <c r="A725" s="9" t="s">
        <v>4574</v>
      </c>
      <c r="B725" s="25">
        <v>44470</v>
      </c>
      <c r="C725" s="9" t="str">
        <f t="shared" si="33"/>
        <v>Friday</v>
      </c>
      <c r="D725" s="9" t="str">
        <f t="shared" si="34"/>
        <v>October</v>
      </c>
      <c r="E725" s="9" t="s">
        <v>4575</v>
      </c>
      <c r="F725" s="9" t="s">
        <v>6166</v>
      </c>
      <c r="G725" s="9">
        <v>2</v>
      </c>
      <c r="H725" s="9" t="str">
        <f>_xlfn.XLOOKUP(E725,customers!$A$2:$A$1001,customers!$B$2:$B$1001,,0)</f>
        <v>Gay Eilhersen</v>
      </c>
      <c r="I725" s="9" t="str">
        <f>IF(_xlfn.XLOOKUP(E725,customers!$A$2:$A$1001,customers!$C$2:$C$1001,,0)=0,"Not Available",(_xlfn.XLOOKUP(E725,customers!$A$2:$A$1001,customers!$C$2:$C$1001,,0)))</f>
        <v>geilhersenk3@networksolutions.com</v>
      </c>
      <c r="J725" s="9" t="str">
        <f>_xlfn.XLOOKUP(E725,customers!$A$1:$A$1001,customers!$G$1:$G$1001,,0)</f>
        <v>United States</v>
      </c>
      <c r="K725" s="9" t="str">
        <f>_xlfn.XLOOKUP($E725,customers!$A$2:$A$1001,customers!$F$2:$F$1001,,0)</f>
        <v>Fresno</v>
      </c>
      <c r="L725" s="9" t="s">
        <v>6198</v>
      </c>
      <c r="M725" s="9" t="s">
        <v>6197</v>
      </c>
      <c r="N725" s="10">
        <f>INDEX(products!$A$1:$G$49,MATCH('orders '!$F725,products!$A$1:$A$49,0),MATCH('orders '!N$1,products!$A$1:$G$1,0))</f>
        <v>2.5</v>
      </c>
      <c r="O725" s="26">
        <f>INDEX(products!$A$1:$G$49,MATCH('orders '!$F725,products!$A$1:$A$49,0),MATCH('orders '!O$1,products!$A$1:$G$1,0))</f>
        <v>31.624999999999996</v>
      </c>
      <c r="P725" s="26">
        <f t="shared" si="35"/>
        <v>63.249999999999993</v>
      </c>
      <c r="Q725" s="11">
        <f>_xlfn.XLOOKUP($F725,products!$A$2:$A$49,products!$G$2:$G$49,,0)</f>
        <v>3.4787499999999998</v>
      </c>
      <c r="R725" s="6" t="str">
        <f>IF(_xlfn.XLOOKUP(E725,customers!A725:A1724,customers!I725:I1724,0)=0,"Not Available",(_xlfn.XLOOKUP(E725,customers!A725:A1724,customers!I725:I1724,0)))</f>
        <v>No</v>
      </c>
    </row>
    <row r="726" spans="1:18" x14ac:dyDescent="0.25">
      <c r="A726" s="6" t="s">
        <v>4580</v>
      </c>
      <c r="B726" s="23">
        <v>44076</v>
      </c>
      <c r="C726" s="6" t="str">
        <f t="shared" si="33"/>
        <v>Wednesday</v>
      </c>
      <c r="D726" s="6" t="str">
        <f t="shared" si="34"/>
        <v>September</v>
      </c>
      <c r="E726" s="6" t="s">
        <v>4581</v>
      </c>
      <c r="F726" s="6" t="s">
        <v>6152</v>
      </c>
      <c r="G726" s="6">
        <v>2</v>
      </c>
      <c r="H726" s="6" t="str">
        <f>_xlfn.XLOOKUP(E726,customers!$A$2:$A$1001,customers!$B$2:$B$1001,,0)</f>
        <v>Nico Hubert</v>
      </c>
      <c r="I726" s="6" t="str">
        <f>IF(_xlfn.XLOOKUP(E726,customers!$A$2:$A$1001,customers!$C$2:$C$1001,,0)=0,"Not Available",(_xlfn.XLOOKUP(E726,customers!$A$2:$A$1001,customers!$C$2:$C$1001,,0)))</f>
        <v>Not Available</v>
      </c>
      <c r="J726" s="6" t="str">
        <f>_xlfn.XLOOKUP(E726,customers!$A$1:$A$1001,customers!$G$1:$G$1001,,0)</f>
        <v>United States</v>
      </c>
      <c r="K726" s="6" t="str">
        <f>_xlfn.XLOOKUP($E726,customers!$A$2:$A$1001,customers!$F$2:$F$1001,,0)</f>
        <v>New York City</v>
      </c>
      <c r="L726" s="6" t="s">
        <v>6199</v>
      </c>
      <c r="M726" s="6" t="s">
        <v>6197</v>
      </c>
      <c r="N726" s="7">
        <f>INDEX(products!$A$1:$G$49,MATCH('orders '!$F726,products!$A$1:$A$49,0),MATCH('orders '!N$1,products!$A$1:$G$1,0))</f>
        <v>0.2</v>
      </c>
      <c r="O726" s="24">
        <f>INDEX(products!$A$1:$G$49,MATCH('orders '!$F726,products!$A$1:$A$49,0),MATCH('orders '!O$1,products!$A$1:$G$1,0))</f>
        <v>3.375</v>
      </c>
      <c r="P726" s="24">
        <f t="shared" si="35"/>
        <v>6.75</v>
      </c>
      <c r="Q726" s="8">
        <f>_xlfn.XLOOKUP($F726,products!$A$2:$A$49,products!$G$2:$G$49,,0)</f>
        <v>0.30374999999999996</v>
      </c>
      <c r="R726" s="6" t="str">
        <f>IF(_xlfn.XLOOKUP(E726,customers!A726:A1725,customers!I726:I1725,0)=0,"Not Available",(_xlfn.XLOOKUP(E726,customers!A726:A1725,customers!I726:I1725,0)))</f>
        <v>Yes</v>
      </c>
    </row>
    <row r="727" spans="1:18" x14ac:dyDescent="0.25">
      <c r="A727" s="9" t="s">
        <v>4585</v>
      </c>
      <c r="B727" s="25">
        <v>44043</v>
      </c>
      <c r="C727" s="9" t="str">
        <f t="shared" si="33"/>
        <v>Friday</v>
      </c>
      <c r="D727" s="9" t="str">
        <f t="shared" si="34"/>
        <v>July</v>
      </c>
      <c r="E727" s="9" t="s">
        <v>4586</v>
      </c>
      <c r="F727" s="9" t="s">
        <v>6167</v>
      </c>
      <c r="G727" s="9">
        <v>6</v>
      </c>
      <c r="H727" s="9" t="str">
        <f>_xlfn.XLOOKUP(E727,customers!$A$2:$A$1001,customers!$B$2:$B$1001,,0)</f>
        <v>Cristina Aleixo</v>
      </c>
      <c r="I727" s="9" t="str">
        <f>IF(_xlfn.XLOOKUP(E727,customers!$A$2:$A$1001,customers!$C$2:$C$1001,,0)=0,"Not Available",(_xlfn.XLOOKUP(E727,customers!$A$2:$A$1001,customers!$C$2:$C$1001,,0)))</f>
        <v>caleixok5@globo.com</v>
      </c>
      <c r="J727" s="9" t="str">
        <f>_xlfn.XLOOKUP(E727,customers!$A$1:$A$1001,customers!$G$1:$G$1001,,0)</f>
        <v>United States</v>
      </c>
      <c r="K727" s="9" t="str">
        <f>_xlfn.XLOOKUP($E727,customers!$A$2:$A$1001,customers!$F$2:$F$1001,,0)</f>
        <v>Colorado Springs</v>
      </c>
      <c r="L727" s="9" t="s">
        <v>6199</v>
      </c>
      <c r="M727" s="9" t="s">
        <v>6200</v>
      </c>
      <c r="N727" s="10">
        <f>INDEX(products!$A$1:$G$49,MATCH('orders '!$F727,products!$A$1:$A$49,0),MATCH('orders '!N$1,products!$A$1:$G$1,0))</f>
        <v>0.2</v>
      </c>
      <c r="O727" s="26">
        <f>INDEX(products!$A$1:$G$49,MATCH('orders '!$F727,products!$A$1:$A$49,0),MATCH('orders '!O$1,products!$A$1:$G$1,0))</f>
        <v>3.8849999999999998</v>
      </c>
      <c r="P727" s="26">
        <f t="shared" si="35"/>
        <v>23.31</v>
      </c>
      <c r="Q727" s="11">
        <f>_xlfn.XLOOKUP($F727,products!$A$2:$A$49,products!$G$2:$G$49,,0)</f>
        <v>0.34964999999999996</v>
      </c>
      <c r="R727" s="6" t="str">
        <f>IF(_xlfn.XLOOKUP(E727,customers!A727:A1726,customers!I727:I1726,0)=0,"Not Available",(_xlfn.XLOOKUP(E727,customers!A727:A1726,customers!I727:I1726,0)))</f>
        <v>No</v>
      </c>
    </row>
    <row r="728" spans="1:18" x14ac:dyDescent="0.25">
      <c r="A728" s="6" t="s">
        <v>4591</v>
      </c>
      <c r="B728" s="23">
        <v>44571</v>
      </c>
      <c r="C728" s="6" t="str">
        <f t="shared" si="33"/>
        <v>Monday</v>
      </c>
      <c r="D728" s="6" t="str">
        <f t="shared" si="34"/>
        <v>January</v>
      </c>
      <c r="E728" s="6" t="s">
        <v>4592</v>
      </c>
      <c r="F728" s="6" t="s">
        <v>6164</v>
      </c>
      <c r="G728" s="6">
        <v>4</v>
      </c>
      <c r="H728" s="6" t="str">
        <f>_xlfn.XLOOKUP(E728,customers!$A$2:$A$1001,customers!$B$2:$B$1001,,0)</f>
        <v>Derrek Allpress</v>
      </c>
      <c r="I728" s="6" t="str">
        <f>IF(_xlfn.XLOOKUP(E728,customers!$A$2:$A$1001,customers!$C$2:$C$1001,,0)=0,"Not Available",(_xlfn.XLOOKUP(E728,customers!$A$2:$A$1001,customers!$C$2:$C$1001,,0)))</f>
        <v>Not Available</v>
      </c>
      <c r="J728" s="6" t="str">
        <f>_xlfn.XLOOKUP(E728,customers!$A$1:$A$1001,customers!$G$1:$G$1001,,0)</f>
        <v>United States</v>
      </c>
      <c r="K728" s="6" t="str">
        <f>_xlfn.XLOOKUP($E728,customers!$A$2:$A$1001,customers!$F$2:$F$1001,,0)</f>
        <v>Long Beach</v>
      </c>
      <c r="L728" s="6" t="s">
        <v>6201</v>
      </c>
      <c r="M728" s="6" t="s">
        <v>6200</v>
      </c>
      <c r="N728" s="7">
        <f>INDEX(products!$A$1:$G$49,MATCH('orders '!$F728,products!$A$1:$A$49,0),MATCH('orders '!N$1,products!$A$1:$G$1,0))</f>
        <v>2.5</v>
      </c>
      <c r="O728" s="24">
        <f>INDEX(products!$A$1:$G$49,MATCH('orders '!$F728,products!$A$1:$A$49,0),MATCH('orders '!O$1,products!$A$1:$G$1,0))</f>
        <v>36.454999999999998</v>
      </c>
      <c r="P728" s="24">
        <f t="shared" si="35"/>
        <v>145.82</v>
      </c>
      <c r="Q728" s="8">
        <f>_xlfn.XLOOKUP($F728,products!$A$2:$A$49,products!$G$2:$G$49,,0)</f>
        <v>4.7391499999999995</v>
      </c>
      <c r="R728" s="6" t="str">
        <f>IF(_xlfn.XLOOKUP(E728,customers!A728:A1727,customers!I728:I1727,0)=0,"Not Available",(_xlfn.XLOOKUP(E728,customers!A728:A1727,customers!I728:I1727,0)))</f>
        <v>No</v>
      </c>
    </row>
    <row r="729" spans="1:18" x14ac:dyDescent="0.25">
      <c r="A729" s="9" t="s">
        <v>4596</v>
      </c>
      <c r="B729" s="25">
        <v>44264</v>
      </c>
      <c r="C729" s="9" t="str">
        <f t="shared" si="33"/>
        <v>Tuesday</v>
      </c>
      <c r="D729" s="9" t="str">
        <f t="shared" si="34"/>
        <v>March</v>
      </c>
      <c r="E729" s="9" t="s">
        <v>4597</v>
      </c>
      <c r="F729" s="9" t="s">
        <v>6146</v>
      </c>
      <c r="G729" s="9">
        <v>5</v>
      </c>
      <c r="H729" s="9" t="str">
        <f>_xlfn.XLOOKUP(E729,customers!$A$2:$A$1001,customers!$B$2:$B$1001,,0)</f>
        <v>Rikki Tomkowicz</v>
      </c>
      <c r="I729" s="9" t="str">
        <f>IF(_xlfn.XLOOKUP(E729,customers!$A$2:$A$1001,customers!$C$2:$C$1001,,0)=0,"Not Available",(_xlfn.XLOOKUP(E729,customers!$A$2:$A$1001,customers!$C$2:$C$1001,,0)))</f>
        <v>rtomkowiczk7@bravesites.com</v>
      </c>
      <c r="J729" s="9" t="str">
        <f>_xlfn.XLOOKUP(E729,customers!$A$1:$A$1001,customers!$G$1:$G$1001,,0)</f>
        <v>Ireland</v>
      </c>
      <c r="K729" s="9" t="str">
        <f>_xlfn.XLOOKUP($E729,customers!$A$2:$A$1001,customers!$F$2:$F$1001,,0)</f>
        <v>Lusk</v>
      </c>
      <c r="L729" s="9" t="s">
        <v>6196</v>
      </c>
      <c r="M729" s="9" t="s">
        <v>6197</v>
      </c>
      <c r="N729" s="10">
        <f>INDEX(products!$A$1:$G$49,MATCH('orders '!$F729,products!$A$1:$A$49,0),MATCH('orders '!N$1,products!$A$1:$G$1,0))</f>
        <v>0.5</v>
      </c>
      <c r="O729" s="26">
        <f>INDEX(products!$A$1:$G$49,MATCH('orders '!$F729,products!$A$1:$A$49,0),MATCH('orders '!O$1,products!$A$1:$G$1,0))</f>
        <v>5.97</v>
      </c>
      <c r="P729" s="26">
        <f t="shared" si="35"/>
        <v>29.849999999999998</v>
      </c>
      <c r="Q729" s="11">
        <f>_xlfn.XLOOKUP($F729,products!$A$2:$A$49,products!$G$2:$G$49,,0)</f>
        <v>0.35819999999999996</v>
      </c>
      <c r="R729" s="6" t="str">
        <f>IF(_xlfn.XLOOKUP(E729,customers!A729:A1728,customers!I729:I1728,0)=0,"Not Available",(_xlfn.XLOOKUP(E729,customers!A729:A1728,customers!I729:I1728,0)))</f>
        <v>Yes</v>
      </c>
    </row>
    <row r="730" spans="1:18" x14ac:dyDescent="0.25">
      <c r="A730" s="6" t="s">
        <v>4602</v>
      </c>
      <c r="B730" s="23">
        <v>44155</v>
      </c>
      <c r="C730" s="6" t="str">
        <f t="shared" si="33"/>
        <v>Friday</v>
      </c>
      <c r="D730" s="6" t="str">
        <f t="shared" si="34"/>
        <v>November</v>
      </c>
      <c r="E730" s="6" t="s">
        <v>4603</v>
      </c>
      <c r="F730" s="6" t="s">
        <v>6144</v>
      </c>
      <c r="G730" s="6">
        <v>3</v>
      </c>
      <c r="H730" s="6" t="str">
        <f>_xlfn.XLOOKUP(E730,customers!$A$2:$A$1001,customers!$B$2:$B$1001,,0)</f>
        <v>Rochette Huscroft</v>
      </c>
      <c r="I730" s="6" t="str">
        <f>IF(_xlfn.XLOOKUP(E730,customers!$A$2:$A$1001,customers!$C$2:$C$1001,,0)=0,"Not Available",(_xlfn.XLOOKUP(E730,customers!$A$2:$A$1001,customers!$C$2:$C$1001,,0)))</f>
        <v>rhuscroftk8@jimdo.com</v>
      </c>
      <c r="J730" s="6" t="str">
        <f>_xlfn.XLOOKUP(E730,customers!$A$1:$A$1001,customers!$G$1:$G$1001,,0)</f>
        <v>United States</v>
      </c>
      <c r="K730" s="6" t="str">
        <f>_xlfn.XLOOKUP($E730,customers!$A$2:$A$1001,customers!$F$2:$F$1001,,0)</f>
        <v>Reno</v>
      </c>
      <c r="L730" s="6" t="s">
        <v>6198</v>
      </c>
      <c r="M730" s="6" t="s">
        <v>6202</v>
      </c>
      <c r="N730" s="7">
        <f>INDEX(products!$A$1:$G$49,MATCH('orders '!$F730,products!$A$1:$A$49,0),MATCH('orders '!N$1,products!$A$1:$G$1,0))</f>
        <v>0.5</v>
      </c>
      <c r="O730" s="24">
        <f>INDEX(products!$A$1:$G$49,MATCH('orders '!$F730,products!$A$1:$A$49,0),MATCH('orders '!O$1,products!$A$1:$G$1,0))</f>
        <v>7.29</v>
      </c>
      <c r="P730" s="24">
        <f t="shared" si="35"/>
        <v>21.87</v>
      </c>
      <c r="Q730" s="8">
        <f>_xlfn.XLOOKUP($F730,products!$A$2:$A$49,products!$G$2:$G$49,,0)</f>
        <v>0.80190000000000006</v>
      </c>
      <c r="R730" s="6" t="str">
        <f>IF(_xlfn.XLOOKUP(E730,customers!A730:A1729,customers!I730:I1729,0)=0,"Not Available",(_xlfn.XLOOKUP(E730,customers!A730:A1729,customers!I730:I1729,0)))</f>
        <v>Yes</v>
      </c>
    </row>
    <row r="731" spans="1:18" x14ac:dyDescent="0.25">
      <c r="A731" s="9" t="s">
        <v>4608</v>
      </c>
      <c r="B731" s="25">
        <v>44634</v>
      </c>
      <c r="C731" s="9" t="str">
        <f t="shared" si="33"/>
        <v>Monday</v>
      </c>
      <c r="D731" s="9" t="str">
        <f t="shared" si="34"/>
        <v>March</v>
      </c>
      <c r="E731" s="9" t="s">
        <v>4609</v>
      </c>
      <c r="F731" s="9" t="s">
        <v>6159</v>
      </c>
      <c r="G731" s="9">
        <v>1</v>
      </c>
      <c r="H731" s="9" t="str">
        <f>_xlfn.XLOOKUP(E731,customers!$A$2:$A$1001,customers!$B$2:$B$1001,,0)</f>
        <v>Selle Scurrer</v>
      </c>
      <c r="I731" s="9" t="str">
        <f>IF(_xlfn.XLOOKUP(E731,customers!$A$2:$A$1001,customers!$C$2:$C$1001,,0)=0,"Not Available",(_xlfn.XLOOKUP(E731,customers!$A$2:$A$1001,customers!$C$2:$C$1001,,0)))</f>
        <v>sscurrerk9@flavors.me</v>
      </c>
      <c r="J731" s="9" t="str">
        <f>_xlfn.XLOOKUP(E731,customers!$A$1:$A$1001,customers!$G$1:$G$1001,,0)</f>
        <v>United Kingdom</v>
      </c>
      <c r="K731" s="9" t="str">
        <f>_xlfn.XLOOKUP($E731,customers!$A$2:$A$1001,customers!$F$2:$F$1001,,0)</f>
        <v>Upton</v>
      </c>
      <c r="L731" s="9" t="s">
        <v>6201</v>
      </c>
      <c r="M731" s="9" t="s">
        <v>6197</v>
      </c>
      <c r="N731" s="10">
        <f>INDEX(products!$A$1:$G$49,MATCH('orders '!$F731,products!$A$1:$A$49,0),MATCH('orders '!N$1,products!$A$1:$G$1,0))</f>
        <v>0.2</v>
      </c>
      <c r="O731" s="26">
        <f>INDEX(products!$A$1:$G$49,MATCH('orders '!$F731,products!$A$1:$A$49,0),MATCH('orders '!O$1,products!$A$1:$G$1,0))</f>
        <v>4.3650000000000002</v>
      </c>
      <c r="P731" s="26">
        <f t="shared" si="35"/>
        <v>4.3650000000000002</v>
      </c>
      <c r="Q731" s="11">
        <f>_xlfn.XLOOKUP($F731,products!$A$2:$A$49,products!$G$2:$G$49,,0)</f>
        <v>0.56745000000000001</v>
      </c>
      <c r="R731" s="6" t="str">
        <f>IF(_xlfn.XLOOKUP(E731,customers!A731:A1730,customers!I731:I1730,0)=0,"Not Available",(_xlfn.XLOOKUP(E731,customers!A731:A1730,customers!I731:I1730,0)))</f>
        <v>No</v>
      </c>
    </row>
    <row r="732" spans="1:18" x14ac:dyDescent="0.25">
      <c r="A732" s="6" t="s">
        <v>4614</v>
      </c>
      <c r="B732" s="23">
        <v>43475</v>
      </c>
      <c r="C732" s="6" t="str">
        <f t="shared" si="33"/>
        <v>Thursday</v>
      </c>
      <c r="D732" s="6" t="str">
        <f t="shared" si="34"/>
        <v>January</v>
      </c>
      <c r="E732" s="6" t="s">
        <v>4615</v>
      </c>
      <c r="F732" s="6" t="s">
        <v>6164</v>
      </c>
      <c r="G732" s="6">
        <v>1</v>
      </c>
      <c r="H732" s="6" t="str">
        <f>_xlfn.XLOOKUP(E732,customers!$A$2:$A$1001,customers!$B$2:$B$1001,,0)</f>
        <v>Andie Rudram</v>
      </c>
      <c r="I732" s="6" t="str">
        <f>IF(_xlfn.XLOOKUP(E732,customers!$A$2:$A$1001,customers!$C$2:$C$1001,,0)=0,"Not Available",(_xlfn.XLOOKUP(E732,customers!$A$2:$A$1001,customers!$C$2:$C$1001,,0)))</f>
        <v>arudramka@prnewswire.com</v>
      </c>
      <c r="J732" s="6" t="str">
        <f>_xlfn.XLOOKUP(E732,customers!$A$1:$A$1001,customers!$G$1:$G$1001,,0)</f>
        <v>United States</v>
      </c>
      <c r="K732" s="6" t="str">
        <f>_xlfn.XLOOKUP($E732,customers!$A$2:$A$1001,customers!$F$2:$F$1001,,0)</f>
        <v>Las Vegas</v>
      </c>
      <c r="L732" s="6" t="s">
        <v>6201</v>
      </c>
      <c r="M732" s="6" t="s">
        <v>6200</v>
      </c>
      <c r="N732" s="7">
        <f>INDEX(products!$A$1:$G$49,MATCH('orders '!$F732,products!$A$1:$A$49,0),MATCH('orders '!N$1,products!$A$1:$G$1,0))</f>
        <v>2.5</v>
      </c>
      <c r="O732" s="24">
        <f>INDEX(products!$A$1:$G$49,MATCH('orders '!$F732,products!$A$1:$A$49,0),MATCH('orders '!O$1,products!$A$1:$G$1,0))</f>
        <v>36.454999999999998</v>
      </c>
      <c r="P732" s="24">
        <f t="shared" si="35"/>
        <v>36.454999999999998</v>
      </c>
      <c r="Q732" s="8">
        <f>_xlfn.XLOOKUP($F732,products!$A$2:$A$49,products!$G$2:$G$49,,0)</f>
        <v>4.7391499999999995</v>
      </c>
      <c r="R732" s="6" t="str">
        <f>IF(_xlfn.XLOOKUP(E732,customers!A732:A1731,customers!I732:I1731,0)=0,"Not Available",(_xlfn.XLOOKUP(E732,customers!A732:A1731,customers!I732:I1731,0)))</f>
        <v>No</v>
      </c>
    </row>
    <row r="733" spans="1:18" x14ac:dyDescent="0.25">
      <c r="A733" s="9" t="s">
        <v>4620</v>
      </c>
      <c r="B733" s="25">
        <v>44222</v>
      </c>
      <c r="C733" s="9" t="str">
        <f t="shared" si="33"/>
        <v>Tuesday</v>
      </c>
      <c r="D733" s="9" t="str">
        <f t="shared" si="34"/>
        <v>January</v>
      </c>
      <c r="E733" s="9" t="s">
        <v>4621</v>
      </c>
      <c r="F733" s="9" t="s">
        <v>6150</v>
      </c>
      <c r="G733" s="9">
        <v>4</v>
      </c>
      <c r="H733" s="9" t="str">
        <f>_xlfn.XLOOKUP(E733,customers!$A$2:$A$1001,customers!$B$2:$B$1001,,0)</f>
        <v>Leta Clarricoates</v>
      </c>
      <c r="I733" s="9" t="str">
        <f>IF(_xlfn.XLOOKUP(E733,customers!$A$2:$A$1001,customers!$C$2:$C$1001,,0)=0,"Not Available",(_xlfn.XLOOKUP(E733,customers!$A$2:$A$1001,customers!$C$2:$C$1001,,0)))</f>
        <v>Not Available</v>
      </c>
      <c r="J733" s="9" t="str">
        <f>_xlfn.XLOOKUP(E733,customers!$A$1:$A$1001,customers!$G$1:$G$1001,,0)</f>
        <v>United States</v>
      </c>
      <c r="K733" s="9" t="str">
        <f>_xlfn.XLOOKUP($E733,customers!$A$2:$A$1001,customers!$F$2:$F$1001,,0)</f>
        <v>Wilmington</v>
      </c>
      <c r="L733" s="9" t="s">
        <v>6201</v>
      </c>
      <c r="M733" s="9" t="s">
        <v>6202</v>
      </c>
      <c r="N733" s="10">
        <f>INDEX(products!$A$1:$G$49,MATCH('orders '!$F733,products!$A$1:$A$49,0),MATCH('orders '!N$1,products!$A$1:$G$1,0))</f>
        <v>0.2</v>
      </c>
      <c r="O733" s="26">
        <f>INDEX(products!$A$1:$G$49,MATCH('orders '!$F733,products!$A$1:$A$49,0),MATCH('orders '!O$1,products!$A$1:$G$1,0))</f>
        <v>3.8849999999999998</v>
      </c>
      <c r="P733" s="26">
        <f t="shared" si="35"/>
        <v>15.54</v>
      </c>
      <c r="Q733" s="11">
        <f>_xlfn.XLOOKUP($F733,products!$A$2:$A$49,products!$G$2:$G$49,,0)</f>
        <v>0.50505</v>
      </c>
      <c r="R733" s="6" t="str">
        <f>IF(_xlfn.XLOOKUP(E733,customers!A733:A1732,customers!I733:I1732,0)=0,"Not Available",(_xlfn.XLOOKUP(E733,customers!A733:A1732,customers!I733:I1732,0)))</f>
        <v>Yes</v>
      </c>
    </row>
    <row r="734" spans="1:18" x14ac:dyDescent="0.25">
      <c r="A734" s="6" t="s">
        <v>4625</v>
      </c>
      <c r="B734" s="23">
        <v>44312</v>
      </c>
      <c r="C734" s="6" t="str">
        <f t="shared" si="33"/>
        <v>Monday</v>
      </c>
      <c r="D734" s="6" t="str">
        <f t="shared" si="34"/>
        <v>April</v>
      </c>
      <c r="E734" s="6" t="s">
        <v>4626</v>
      </c>
      <c r="F734" s="6" t="s">
        <v>6184</v>
      </c>
      <c r="G734" s="6">
        <v>2</v>
      </c>
      <c r="H734" s="6" t="str">
        <f>_xlfn.XLOOKUP(E734,customers!$A$2:$A$1001,customers!$B$2:$B$1001,,0)</f>
        <v>Jacquelyn Maha</v>
      </c>
      <c r="I734" s="6" t="str">
        <f>IF(_xlfn.XLOOKUP(E734,customers!$A$2:$A$1001,customers!$C$2:$C$1001,,0)=0,"Not Available",(_xlfn.XLOOKUP(E734,customers!$A$2:$A$1001,customers!$C$2:$C$1001,,0)))</f>
        <v>jmahakc@cyberchimps.com</v>
      </c>
      <c r="J734" s="6" t="str">
        <f>_xlfn.XLOOKUP(E734,customers!$A$1:$A$1001,customers!$G$1:$G$1001,,0)</f>
        <v>United States</v>
      </c>
      <c r="K734" s="6" t="str">
        <f>_xlfn.XLOOKUP($E734,customers!$A$2:$A$1001,customers!$F$2:$F$1001,,0)</f>
        <v>Reno</v>
      </c>
      <c r="L734" s="6" t="s">
        <v>6198</v>
      </c>
      <c r="M734" s="6" t="s">
        <v>6200</v>
      </c>
      <c r="N734" s="7">
        <f>INDEX(products!$A$1:$G$49,MATCH('orders '!$F734,products!$A$1:$A$49,0),MATCH('orders '!N$1,products!$A$1:$G$1,0))</f>
        <v>0.2</v>
      </c>
      <c r="O734" s="24">
        <f>INDEX(products!$A$1:$G$49,MATCH('orders '!$F734,products!$A$1:$A$49,0),MATCH('orders '!O$1,products!$A$1:$G$1,0))</f>
        <v>4.4550000000000001</v>
      </c>
      <c r="P734" s="24">
        <f t="shared" si="35"/>
        <v>8.91</v>
      </c>
      <c r="Q734" s="8">
        <f>_xlfn.XLOOKUP($F734,products!$A$2:$A$49,products!$G$2:$G$49,,0)</f>
        <v>0.49004999999999999</v>
      </c>
      <c r="R734" s="6" t="str">
        <f>IF(_xlfn.XLOOKUP(E734,customers!A734:A1733,customers!I734:I1733,0)=0,"Not Available",(_xlfn.XLOOKUP(E734,customers!A734:A1733,customers!I734:I1733,0)))</f>
        <v>No</v>
      </c>
    </row>
    <row r="735" spans="1:18" x14ac:dyDescent="0.25">
      <c r="A735" s="9" t="s">
        <v>4631</v>
      </c>
      <c r="B735" s="25">
        <v>44565</v>
      </c>
      <c r="C735" s="9" t="str">
        <f t="shared" si="33"/>
        <v>Tuesday</v>
      </c>
      <c r="D735" s="9" t="str">
        <f t="shared" si="34"/>
        <v>January</v>
      </c>
      <c r="E735" s="9" t="s">
        <v>4632</v>
      </c>
      <c r="F735" s="9" t="s">
        <v>6181</v>
      </c>
      <c r="G735" s="9">
        <v>3</v>
      </c>
      <c r="H735" s="9" t="str">
        <f>_xlfn.XLOOKUP(E735,customers!$A$2:$A$1001,customers!$B$2:$B$1001,,0)</f>
        <v>Glory Clemon</v>
      </c>
      <c r="I735" s="9" t="str">
        <f>IF(_xlfn.XLOOKUP(E735,customers!$A$2:$A$1001,customers!$C$2:$C$1001,,0)=0,"Not Available",(_xlfn.XLOOKUP(E735,customers!$A$2:$A$1001,customers!$C$2:$C$1001,,0)))</f>
        <v>gclemonkd@networksolutions.com</v>
      </c>
      <c r="J735" s="9" t="str">
        <f>_xlfn.XLOOKUP(E735,customers!$A$1:$A$1001,customers!$G$1:$G$1001,,0)</f>
        <v>United States</v>
      </c>
      <c r="K735" s="9" t="str">
        <f>_xlfn.XLOOKUP($E735,customers!$A$2:$A$1001,customers!$F$2:$F$1001,,0)</f>
        <v>Tuscaloosa</v>
      </c>
      <c r="L735" s="9" t="s">
        <v>6201</v>
      </c>
      <c r="M735" s="9" t="s">
        <v>6197</v>
      </c>
      <c r="N735" s="10">
        <f>INDEX(products!$A$1:$G$49,MATCH('orders '!$F735,products!$A$1:$A$49,0),MATCH('orders '!N$1,products!$A$1:$G$1,0))</f>
        <v>2.5</v>
      </c>
      <c r="O735" s="26">
        <f>INDEX(products!$A$1:$G$49,MATCH('orders '!$F735,products!$A$1:$A$49,0),MATCH('orders '!O$1,products!$A$1:$G$1,0))</f>
        <v>33.464999999999996</v>
      </c>
      <c r="P735" s="26">
        <f t="shared" si="35"/>
        <v>100.39499999999998</v>
      </c>
      <c r="Q735" s="11">
        <f>_xlfn.XLOOKUP($F735,products!$A$2:$A$49,products!$G$2:$G$49,,0)</f>
        <v>4.3504499999999995</v>
      </c>
      <c r="R735" s="6" t="str">
        <f>IF(_xlfn.XLOOKUP(E735,customers!A735:A1734,customers!I735:I1734,0)=0,"Not Available",(_xlfn.XLOOKUP(E735,customers!A735:A1734,customers!I735:I1734,0)))</f>
        <v>Yes</v>
      </c>
    </row>
    <row r="736" spans="1:18" x14ac:dyDescent="0.25">
      <c r="A736" s="6" t="s">
        <v>4637</v>
      </c>
      <c r="B736" s="23">
        <v>43697</v>
      </c>
      <c r="C736" s="6" t="str">
        <f t="shared" si="33"/>
        <v>Tuesday</v>
      </c>
      <c r="D736" s="6" t="str">
        <f t="shared" si="34"/>
        <v>August</v>
      </c>
      <c r="E736" s="6" t="s">
        <v>4638</v>
      </c>
      <c r="F736" s="6" t="s">
        <v>6163</v>
      </c>
      <c r="G736" s="6">
        <v>5</v>
      </c>
      <c r="H736" s="6" t="str">
        <f>_xlfn.XLOOKUP(E736,customers!$A$2:$A$1001,customers!$B$2:$B$1001,,0)</f>
        <v>Alica Kift</v>
      </c>
      <c r="I736" s="6" t="str">
        <f>IF(_xlfn.XLOOKUP(E736,customers!$A$2:$A$1001,customers!$C$2:$C$1001,,0)=0,"Not Available",(_xlfn.XLOOKUP(E736,customers!$A$2:$A$1001,customers!$C$2:$C$1001,,0)))</f>
        <v>Not Available</v>
      </c>
      <c r="J736" s="6" t="str">
        <f>_xlfn.XLOOKUP(E736,customers!$A$1:$A$1001,customers!$G$1:$G$1001,,0)</f>
        <v>United States</v>
      </c>
      <c r="K736" s="6" t="str">
        <f>_xlfn.XLOOKUP($E736,customers!$A$2:$A$1001,customers!$F$2:$F$1001,,0)</f>
        <v>Garden Grove</v>
      </c>
      <c r="L736" s="6" t="s">
        <v>6196</v>
      </c>
      <c r="M736" s="6" t="s">
        <v>6202</v>
      </c>
      <c r="N736" s="7">
        <f>INDEX(products!$A$1:$G$49,MATCH('orders '!$F736,products!$A$1:$A$49,0),MATCH('orders '!N$1,products!$A$1:$G$1,0))</f>
        <v>0.2</v>
      </c>
      <c r="O736" s="24">
        <f>INDEX(products!$A$1:$G$49,MATCH('orders '!$F736,products!$A$1:$A$49,0),MATCH('orders '!O$1,products!$A$1:$G$1,0))</f>
        <v>2.6849999999999996</v>
      </c>
      <c r="P736" s="24">
        <f t="shared" si="35"/>
        <v>13.424999999999997</v>
      </c>
      <c r="Q736" s="8">
        <f>_xlfn.XLOOKUP($F736,products!$A$2:$A$49,products!$G$2:$G$49,,0)</f>
        <v>0.16109999999999997</v>
      </c>
      <c r="R736" s="6" t="str">
        <f>IF(_xlfn.XLOOKUP(E736,customers!A736:A1735,customers!I736:I1735,0)=0,"Not Available",(_xlfn.XLOOKUP(E736,customers!A736:A1735,customers!I736:I1735,0)))</f>
        <v>No</v>
      </c>
    </row>
    <row r="737" spans="1:18" x14ac:dyDescent="0.25">
      <c r="A737" s="9" t="s">
        <v>4642</v>
      </c>
      <c r="B737" s="25">
        <v>44757</v>
      </c>
      <c r="C737" s="9" t="str">
        <f t="shared" si="33"/>
        <v>Friday</v>
      </c>
      <c r="D737" s="9" t="str">
        <f t="shared" si="34"/>
        <v>July</v>
      </c>
      <c r="E737" s="9" t="s">
        <v>4643</v>
      </c>
      <c r="F737" s="9" t="s">
        <v>6153</v>
      </c>
      <c r="G737" s="9">
        <v>6</v>
      </c>
      <c r="H737" s="9" t="str">
        <f>_xlfn.XLOOKUP(E737,customers!$A$2:$A$1001,customers!$B$2:$B$1001,,0)</f>
        <v>Babb Pollins</v>
      </c>
      <c r="I737" s="9" t="str">
        <f>IF(_xlfn.XLOOKUP(E737,customers!$A$2:$A$1001,customers!$C$2:$C$1001,,0)=0,"Not Available",(_xlfn.XLOOKUP(E737,customers!$A$2:$A$1001,customers!$C$2:$C$1001,,0)))</f>
        <v>bpollinskf@shinystat.com</v>
      </c>
      <c r="J737" s="9" t="str">
        <f>_xlfn.XLOOKUP(E737,customers!$A$1:$A$1001,customers!$G$1:$G$1001,,0)</f>
        <v>United States</v>
      </c>
      <c r="K737" s="9" t="str">
        <f>_xlfn.XLOOKUP($E737,customers!$A$2:$A$1001,customers!$F$2:$F$1001,,0)</f>
        <v>Shawnee Mission</v>
      </c>
      <c r="L737" s="9" t="s">
        <v>6198</v>
      </c>
      <c r="M737" s="9" t="s">
        <v>6202</v>
      </c>
      <c r="N737" s="10">
        <f>INDEX(products!$A$1:$G$49,MATCH('orders '!$F737,products!$A$1:$A$49,0),MATCH('orders '!N$1,products!$A$1:$G$1,0))</f>
        <v>0.2</v>
      </c>
      <c r="O737" s="26">
        <f>INDEX(products!$A$1:$G$49,MATCH('orders '!$F737,products!$A$1:$A$49,0),MATCH('orders '!O$1,products!$A$1:$G$1,0))</f>
        <v>3.645</v>
      </c>
      <c r="P737" s="26">
        <f t="shared" si="35"/>
        <v>21.87</v>
      </c>
      <c r="Q737" s="11">
        <f>_xlfn.XLOOKUP($F737,products!$A$2:$A$49,products!$G$2:$G$49,,0)</f>
        <v>0.40095000000000003</v>
      </c>
      <c r="R737" s="6" t="str">
        <f>IF(_xlfn.XLOOKUP(E737,customers!A737:A1736,customers!I737:I1736,0)=0,"Not Available",(_xlfn.XLOOKUP(E737,customers!A737:A1736,customers!I737:I1736,0)))</f>
        <v>No</v>
      </c>
    </row>
    <row r="738" spans="1:18" x14ac:dyDescent="0.25">
      <c r="A738" s="6" t="s">
        <v>4647</v>
      </c>
      <c r="B738" s="23">
        <v>43508</v>
      </c>
      <c r="C738" s="6" t="str">
        <f t="shared" si="33"/>
        <v>Tuesday</v>
      </c>
      <c r="D738" s="6" t="str">
        <f t="shared" si="34"/>
        <v>February</v>
      </c>
      <c r="E738" s="6" t="s">
        <v>4648</v>
      </c>
      <c r="F738" s="6" t="s">
        <v>6143</v>
      </c>
      <c r="G738" s="6">
        <v>2</v>
      </c>
      <c r="H738" s="6" t="str">
        <f>_xlfn.XLOOKUP(E738,customers!$A$2:$A$1001,customers!$B$2:$B$1001,,0)</f>
        <v>Jarret Toye</v>
      </c>
      <c r="I738" s="6" t="str">
        <f>IF(_xlfn.XLOOKUP(E738,customers!$A$2:$A$1001,customers!$C$2:$C$1001,,0)=0,"Not Available",(_xlfn.XLOOKUP(E738,customers!$A$2:$A$1001,customers!$C$2:$C$1001,,0)))</f>
        <v>jtoyekg@pinterest.com</v>
      </c>
      <c r="J738" s="6" t="str">
        <f>_xlfn.XLOOKUP(E738,customers!$A$1:$A$1001,customers!$G$1:$G$1001,,0)</f>
        <v>Ireland</v>
      </c>
      <c r="K738" s="6" t="str">
        <f>_xlfn.XLOOKUP($E738,customers!$A$2:$A$1001,customers!$F$2:$F$1001,,0)</f>
        <v>Ballivor</v>
      </c>
      <c r="L738" s="6" t="s">
        <v>6201</v>
      </c>
      <c r="M738" s="6" t="s">
        <v>6202</v>
      </c>
      <c r="N738" s="7">
        <f>INDEX(products!$A$1:$G$49,MATCH('orders '!$F738,products!$A$1:$A$49,0),MATCH('orders '!N$1,products!$A$1:$G$1,0))</f>
        <v>1</v>
      </c>
      <c r="O738" s="24">
        <f>INDEX(products!$A$1:$G$49,MATCH('orders '!$F738,products!$A$1:$A$49,0),MATCH('orders '!O$1,products!$A$1:$G$1,0))</f>
        <v>12.95</v>
      </c>
      <c r="P738" s="24">
        <f t="shared" si="35"/>
        <v>25.9</v>
      </c>
      <c r="Q738" s="8">
        <f>_xlfn.XLOOKUP($F738,products!$A$2:$A$49,products!$G$2:$G$49,,0)</f>
        <v>1.6835</v>
      </c>
      <c r="R738" s="6" t="str">
        <f>IF(_xlfn.XLOOKUP(E738,customers!A738:A1737,customers!I738:I1737,0)=0,"Not Available",(_xlfn.XLOOKUP(E738,customers!A738:A1737,customers!I738:I1737,0)))</f>
        <v>Yes</v>
      </c>
    </row>
    <row r="739" spans="1:18" x14ac:dyDescent="0.25">
      <c r="A739" s="9" t="s">
        <v>4653</v>
      </c>
      <c r="B739" s="25">
        <v>44447</v>
      </c>
      <c r="C739" s="9" t="str">
        <f t="shared" si="33"/>
        <v>Wednesday</v>
      </c>
      <c r="D739" s="9" t="str">
        <f t="shared" si="34"/>
        <v>September</v>
      </c>
      <c r="E739" s="9" t="s">
        <v>4654</v>
      </c>
      <c r="F739" s="9" t="s">
        <v>6155</v>
      </c>
      <c r="G739" s="9">
        <v>5</v>
      </c>
      <c r="H739" s="9" t="str">
        <f>_xlfn.XLOOKUP(E739,customers!$A$2:$A$1001,customers!$B$2:$B$1001,,0)</f>
        <v>Carlie Linskill</v>
      </c>
      <c r="I739" s="9" t="str">
        <f>IF(_xlfn.XLOOKUP(E739,customers!$A$2:$A$1001,customers!$C$2:$C$1001,,0)=0,"Not Available",(_xlfn.XLOOKUP(E739,customers!$A$2:$A$1001,customers!$C$2:$C$1001,,0)))</f>
        <v>clinskillkh@sphinn.com</v>
      </c>
      <c r="J739" s="9" t="str">
        <f>_xlfn.XLOOKUP(E739,customers!$A$1:$A$1001,customers!$G$1:$G$1001,,0)</f>
        <v>United States</v>
      </c>
      <c r="K739" s="9" t="str">
        <f>_xlfn.XLOOKUP($E739,customers!$A$2:$A$1001,customers!$F$2:$F$1001,,0)</f>
        <v>Cincinnati</v>
      </c>
      <c r="L739" s="9" t="s">
        <v>6199</v>
      </c>
      <c r="M739" s="9" t="s">
        <v>6197</v>
      </c>
      <c r="N739" s="10">
        <f>INDEX(products!$A$1:$G$49,MATCH('orders '!$F739,products!$A$1:$A$49,0),MATCH('orders '!N$1,products!$A$1:$G$1,0))</f>
        <v>1</v>
      </c>
      <c r="O739" s="26">
        <f>INDEX(products!$A$1:$G$49,MATCH('orders '!$F739,products!$A$1:$A$49,0),MATCH('orders '!O$1,products!$A$1:$G$1,0))</f>
        <v>11.25</v>
      </c>
      <c r="P739" s="26">
        <f t="shared" si="35"/>
        <v>56.25</v>
      </c>
      <c r="Q739" s="11">
        <f>_xlfn.XLOOKUP($F739,products!$A$2:$A$49,products!$G$2:$G$49,,0)</f>
        <v>1.0125</v>
      </c>
      <c r="R739" s="6" t="str">
        <f>IF(_xlfn.XLOOKUP(E739,customers!A739:A1738,customers!I739:I1738,0)=0,"Not Available",(_xlfn.XLOOKUP(E739,customers!A739:A1738,customers!I739:I1738,0)))</f>
        <v>No</v>
      </c>
    </row>
    <row r="740" spans="1:18" x14ac:dyDescent="0.25">
      <c r="A740" s="6" t="s">
        <v>4659</v>
      </c>
      <c r="B740" s="23">
        <v>43812</v>
      </c>
      <c r="C740" s="6" t="str">
        <f t="shared" si="33"/>
        <v>Friday</v>
      </c>
      <c r="D740" s="6" t="str">
        <f t="shared" si="34"/>
        <v>December</v>
      </c>
      <c r="E740" s="6" t="s">
        <v>4660</v>
      </c>
      <c r="F740" s="6" t="s">
        <v>6178</v>
      </c>
      <c r="G740" s="6">
        <v>3</v>
      </c>
      <c r="H740" s="6" t="str">
        <f>_xlfn.XLOOKUP(E740,customers!$A$2:$A$1001,customers!$B$2:$B$1001,,0)</f>
        <v>Natal Vigrass</v>
      </c>
      <c r="I740" s="6" t="str">
        <f>IF(_xlfn.XLOOKUP(E740,customers!$A$2:$A$1001,customers!$C$2:$C$1001,,0)=0,"Not Available",(_xlfn.XLOOKUP(E740,customers!$A$2:$A$1001,customers!$C$2:$C$1001,,0)))</f>
        <v>nvigrasski@ezinearticles.com</v>
      </c>
      <c r="J740" s="6" t="str">
        <f>_xlfn.XLOOKUP(E740,customers!$A$1:$A$1001,customers!$G$1:$G$1001,,0)</f>
        <v>United Kingdom</v>
      </c>
      <c r="K740" s="6" t="str">
        <f>_xlfn.XLOOKUP($E740,customers!$A$2:$A$1001,customers!$F$2:$F$1001,,0)</f>
        <v>Whitwell</v>
      </c>
      <c r="L740" s="6" t="s">
        <v>6196</v>
      </c>
      <c r="M740" s="6" t="s">
        <v>6200</v>
      </c>
      <c r="N740" s="7">
        <f>INDEX(products!$A$1:$G$49,MATCH('orders '!$F740,products!$A$1:$A$49,0),MATCH('orders '!N$1,products!$A$1:$G$1,0))</f>
        <v>0.2</v>
      </c>
      <c r="O740" s="24">
        <f>INDEX(products!$A$1:$G$49,MATCH('orders '!$F740,products!$A$1:$A$49,0),MATCH('orders '!O$1,products!$A$1:$G$1,0))</f>
        <v>3.5849999999999995</v>
      </c>
      <c r="P740" s="24">
        <f t="shared" si="35"/>
        <v>10.754999999999999</v>
      </c>
      <c r="Q740" s="8">
        <f>_xlfn.XLOOKUP($F740,products!$A$2:$A$49,products!$G$2:$G$49,,0)</f>
        <v>0.21509999999999996</v>
      </c>
      <c r="R740" s="6" t="str">
        <f>IF(_xlfn.XLOOKUP(E740,customers!A740:A1739,customers!I740:I1739,0)=0,"Not Available",(_xlfn.XLOOKUP(E740,customers!A740:A1739,customers!I740:I1739,0)))</f>
        <v>No</v>
      </c>
    </row>
    <row r="741" spans="1:18" x14ac:dyDescent="0.25">
      <c r="A741" s="9" t="s">
        <v>4665</v>
      </c>
      <c r="B741" s="25">
        <v>44433</v>
      </c>
      <c r="C741" s="9" t="str">
        <f t="shared" si="33"/>
        <v>Wednesday</v>
      </c>
      <c r="D741" s="9" t="str">
        <f t="shared" si="34"/>
        <v>August</v>
      </c>
      <c r="E741" s="9" t="s">
        <v>4434</v>
      </c>
      <c r="F741" s="9" t="s">
        <v>6153</v>
      </c>
      <c r="G741" s="9">
        <v>5</v>
      </c>
      <c r="H741" s="9" t="str">
        <f>_xlfn.XLOOKUP(E741,customers!$A$2:$A$1001,customers!$B$2:$B$1001,,0)</f>
        <v>Jimmy Dymoke</v>
      </c>
      <c r="I741" s="9" t="str">
        <f>IF(_xlfn.XLOOKUP(E741,customers!$A$2:$A$1001,customers!$C$2:$C$1001,,0)=0,"Not Available",(_xlfn.XLOOKUP(E741,customers!$A$2:$A$1001,customers!$C$2:$C$1001,,0)))</f>
        <v>jdymokeje@prnewswire.com</v>
      </c>
      <c r="J741" s="9" t="str">
        <f>_xlfn.XLOOKUP(E741,customers!$A$1:$A$1001,customers!$G$1:$G$1001,,0)</f>
        <v>Ireland</v>
      </c>
      <c r="K741" s="9" t="str">
        <f>_xlfn.XLOOKUP($E741,customers!$A$2:$A$1001,customers!$F$2:$F$1001,,0)</f>
        <v>Beaumont</v>
      </c>
      <c r="L741" s="9" t="s">
        <v>6198</v>
      </c>
      <c r="M741" s="9" t="s">
        <v>6202</v>
      </c>
      <c r="N741" s="10">
        <f>INDEX(products!$A$1:$G$49,MATCH('orders '!$F741,products!$A$1:$A$49,0),MATCH('orders '!N$1,products!$A$1:$G$1,0))</f>
        <v>0.2</v>
      </c>
      <c r="O741" s="26">
        <f>INDEX(products!$A$1:$G$49,MATCH('orders '!$F741,products!$A$1:$A$49,0),MATCH('orders '!O$1,products!$A$1:$G$1,0))</f>
        <v>3.645</v>
      </c>
      <c r="P741" s="26">
        <f t="shared" si="35"/>
        <v>18.225000000000001</v>
      </c>
      <c r="Q741" s="11">
        <f>_xlfn.XLOOKUP($F741,products!$A$2:$A$49,products!$G$2:$G$49,,0)</f>
        <v>0.40095000000000003</v>
      </c>
      <c r="R741" s="6" t="str">
        <f>IF(_xlfn.XLOOKUP(E741,customers!A741:A1740,customers!I741:I1740,0)=0,"Not Available",(_xlfn.XLOOKUP(E741,customers!A741:A1740,customers!I741:I1740,0)))</f>
        <v>Not Available</v>
      </c>
    </row>
    <row r="742" spans="1:18" x14ac:dyDescent="0.25">
      <c r="A742" s="6" t="s">
        <v>4670</v>
      </c>
      <c r="B742" s="23">
        <v>44643</v>
      </c>
      <c r="C742" s="6" t="str">
        <f t="shared" si="33"/>
        <v>Wednesday</v>
      </c>
      <c r="D742" s="6" t="str">
        <f t="shared" si="34"/>
        <v>March</v>
      </c>
      <c r="E742" s="6" t="s">
        <v>4671</v>
      </c>
      <c r="F742" s="6" t="s">
        <v>6173</v>
      </c>
      <c r="G742" s="6">
        <v>4</v>
      </c>
      <c r="H742" s="6" t="str">
        <f>_xlfn.XLOOKUP(E742,customers!$A$2:$A$1001,customers!$B$2:$B$1001,,0)</f>
        <v>Kandace Cragell</v>
      </c>
      <c r="I742" s="6" t="str">
        <f>IF(_xlfn.XLOOKUP(E742,customers!$A$2:$A$1001,customers!$C$2:$C$1001,,0)=0,"Not Available",(_xlfn.XLOOKUP(E742,customers!$A$2:$A$1001,customers!$C$2:$C$1001,,0)))</f>
        <v>kcragellkk@google.com</v>
      </c>
      <c r="J742" s="6" t="str">
        <f>_xlfn.XLOOKUP(E742,customers!$A$1:$A$1001,customers!$G$1:$G$1001,,0)</f>
        <v>Ireland</v>
      </c>
      <c r="K742" s="6" t="str">
        <f>_xlfn.XLOOKUP($E742,customers!$A$2:$A$1001,customers!$F$2:$F$1001,,0)</f>
        <v>Dungarvan</v>
      </c>
      <c r="L742" s="6" t="s">
        <v>6196</v>
      </c>
      <c r="M742" s="6" t="s">
        <v>6200</v>
      </c>
      <c r="N742" s="7">
        <f>INDEX(products!$A$1:$G$49,MATCH('orders '!$F742,products!$A$1:$A$49,0),MATCH('orders '!N$1,products!$A$1:$G$1,0))</f>
        <v>0.5</v>
      </c>
      <c r="O742" s="24">
        <f>INDEX(products!$A$1:$G$49,MATCH('orders '!$F742,products!$A$1:$A$49,0),MATCH('orders '!O$1,products!$A$1:$G$1,0))</f>
        <v>7.169999999999999</v>
      </c>
      <c r="P742" s="24">
        <f t="shared" si="35"/>
        <v>28.679999999999996</v>
      </c>
      <c r="Q742" s="8">
        <f>_xlfn.XLOOKUP($F742,products!$A$2:$A$49,products!$G$2:$G$49,,0)</f>
        <v>0.43019999999999992</v>
      </c>
      <c r="R742" s="6" t="str">
        <f>IF(_xlfn.XLOOKUP(E742,customers!A742:A1741,customers!I742:I1741,0)=0,"Not Available",(_xlfn.XLOOKUP(E742,customers!A742:A1741,customers!I742:I1741,0)))</f>
        <v>No</v>
      </c>
    </row>
    <row r="743" spans="1:18" x14ac:dyDescent="0.25">
      <c r="A743" s="9" t="s">
        <v>4676</v>
      </c>
      <c r="B743" s="25">
        <v>43566</v>
      </c>
      <c r="C743" s="9" t="str">
        <f t="shared" si="33"/>
        <v>Thursday</v>
      </c>
      <c r="D743" s="9" t="str">
        <f t="shared" si="34"/>
        <v>April</v>
      </c>
      <c r="E743" s="9" t="s">
        <v>4677</v>
      </c>
      <c r="F743" s="9" t="s">
        <v>6159</v>
      </c>
      <c r="G743" s="9">
        <v>2</v>
      </c>
      <c r="H743" s="9" t="str">
        <f>_xlfn.XLOOKUP(E743,customers!$A$2:$A$1001,customers!$B$2:$B$1001,,0)</f>
        <v>Lyon Ibert</v>
      </c>
      <c r="I743" s="9" t="str">
        <f>IF(_xlfn.XLOOKUP(E743,customers!$A$2:$A$1001,customers!$C$2:$C$1001,,0)=0,"Not Available",(_xlfn.XLOOKUP(E743,customers!$A$2:$A$1001,customers!$C$2:$C$1001,,0)))</f>
        <v>libertkl@huffingtonpost.com</v>
      </c>
      <c r="J743" s="9" t="str">
        <f>_xlfn.XLOOKUP(E743,customers!$A$1:$A$1001,customers!$G$1:$G$1001,,0)</f>
        <v>United States</v>
      </c>
      <c r="K743" s="9" t="str">
        <f>_xlfn.XLOOKUP($E743,customers!$A$2:$A$1001,customers!$F$2:$F$1001,,0)</f>
        <v>Sunnyvale</v>
      </c>
      <c r="L743" s="9" t="s">
        <v>6201</v>
      </c>
      <c r="M743" s="9" t="s">
        <v>6197</v>
      </c>
      <c r="N743" s="10">
        <f>INDEX(products!$A$1:$G$49,MATCH('orders '!$F743,products!$A$1:$A$49,0),MATCH('orders '!N$1,products!$A$1:$G$1,0))</f>
        <v>0.2</v>
      </c>
      <c r="O743" s="26">
        <f>INDEX(products!$A$1:$G$49,MATCH('orders '!$F743,products!$A$1:$A$49,0),MATCH('orders '!O$1,products!$A$1:$G$1,0))</f>
        <v>4.3650000000000002</v>
      </c>
      <c r="P743" s="26">
        <f t="shared" si="35"/>
        <v>8.73</v>
      </c>
      <c r="Q743" s="11">
        <f>_xlfn.XLOOKUP($F743,products!$A$2:$A$49,products!$G$2:$G$49,,0)</f>
        <v>0.56745000000000001</v>
      </c>
      <c r="R743" s="6" t="str">
        <f>IF(_xlfn.XLOOKUP(E743,customers!A743:A1742,customers!I743:I1742,0)=0,"Not Available",(_xlfn.XLOOKUP(E743,customers!A743:A1742,customers!I743:I1742,0)))</f>
        <v>No</v>
      </c>
    </row>
    <row r="744" spans="1:18" x14ac:dyDescent="0.25">
      <c r="A744" s="6" t="s">
        <v>4682</v>
      </c>
      <c r="B744" s="23">
        <v>44133</v>
      </c>
      <c r="C744" s="6" t="str">
        <f t="shared" si="33"/>
        <v>Thursday</v>
      </c>
      <c r="D744" s="6" t="str">
        <f t="shared" si="34"/>
        <v>October</v>
      </c>
      <c r="E744" s="6" t="s">
        <v>4683</v>
      </c>
      <c r="F744" s="6" t="s">
        <v>6162</v>
      </c>
      <c r="G744" s="6">
        <v>4</v>
      </c>
      <c r="H744" s="6" t="str">
        <f>_xlfn.XLOOKUP(E744,customers!$A$2:$A$1001,customers!$B$2:$B$1001,,0)</f>
        <v>Reese Lidgey</v>
      </c>
      <c r="I744" s="6" t="str">
        <f>IF(_xlfn.XLOOKUP(E744,customers!$A$2:$A$1001,customers!$C$2:$C$1001,,0)=0,"Not Available",(_xlfn.XLOOKUP(E744,customers!$A$2:$A$1001,customers!$C$2:$C$1001,,0)))</f>
        <v>rlidgeykm@vimeo.com</v>
      </c>
      <c r="J744" s="6" t="str">
        <f>_xlfn.XLOOKUP(E744,customers!$A$1:$A$1001,customers!$G$1:$G$1001,,0)</f>
        <v>United States</v>
      </c>
      <c r="K744" s="6" t="str">
        <f>_xlfn.XLOOKUP($E744,customers!$A$2:$A$1001,customers!$F$2:$F$1001,,0)</f>
        <v>Memphis</v>
      </c>
      <c r="L744" s="6" t="s">
        <v>6201</v>
      </c>
      <c r="M744" s="6" t="s">
        <v>6197</v>
      </c>
      <c r="N744" s="7">
        <f>INDEX(products!$A$1:$G$49,MATCH('orders '!$F744,products!$A$1:$A$49,0),MATCH('orders '!N$1,products!$A$1:$G$1,0))</f>
        <v>1</v>
      </c>
      <c r="O744" s="24">
        <f>INDEX(products!$A$1:$G$49,MATCH('orders '!$F744,products!$A$1:$A$49,0),MATCH('orders '!O$1,products!$A$1:$G$1,0))</f>
        <v>14.55</v>
      </c>
      <c r="P744" s="24">
        <f t="shared" si="35"/>
        <v>58.2</v>
      </c>
      <c r="Q744" s="8">
        <f>_xlfn.XLOOKUP($F744,products!$A$2:$A$49,products!$G$2:$G$49,,0)</f>
        <v>1.8915000000000002</v>
      </c>
      <c r="R744" s="6" t="str">
        <f>IF(_xlfn.XLOOKUP(E744,customers!A744:A1743,customers!I744:I1743,0)=0,"Not Available",(_xlfn.XLOOKUP(E744,customers!A744:A1743,customers!I744:I1743,0)))</f>
        <v>No</v>
      </c>
    </row>
    <row r="745" spans="1:18" x14ac:dyDescent="0.25">
      <c r="A745" s="9" t="s">
        <v>4688</v>
      </c>
      <c r="B745" s="25">
        <v>44042</v>
      </c>
      <c r="C745" s="9" t="str">
        <f t="shared" si="33"/>
        <v>Thursday</v>
      </c>
      <c r="D745" s="9" t="str">
        <f t="shared" si="34"/>
        <v>July</v>
      </c>
      <c r="E745" s="9" t="s">
        <v>4689</v>
      </c>
      <c r="F745" s="9" t="s">
        <v>6158</v>
      </c>
      <c r="G745" s="9">
        <v>3</v>
      </c>
      <c r="H745" s="9" t="str">
        <f>_xlfn.XLOOKUP(E745,customers!$A$2:$A$1001,customers!$B$2:$B$1001,,0)</f>
        <v>Tersina Castagne</v>
      </c>
      <c r="I745" s="9" t="str">
        <f>IF(_xlfn.XLOOKUP(E745,customers!$A$2:$A$1001,customers!$C$2:$C$1001,,0)=0,"Not Available",(_xlfn.XLOOKUP(E745,customers!$A$2:$A$1001,customers!$C$2:$C$1001,,0)))</f>
        <v>tcastagnekn@wikia.com</v>
      </c>
      <c r="J745" s="9" t="str">
        <f>_xlfn.XLOOKUP(E745,customers!$A$1:$A$1001,customers!$G$1:$G$1001,,0)</f>
        <v>United States</v>
      </c>
      <c r="K745" s="9" t="str">
        <f>_xlfn.XLOOKUP($E745,customers!$A$2:$A$1001,customers!$F$2:$F$1001,,0)</f>
        <v>Orlando</v>
      </c>
      <c r="L745" s="9" t="s">
        <v>6199</v>
      </c>
      <c r="M745" s="9" t="s">
        <v>6202</v>
      </c>
      <c r="N745" s="10">
        <f>INDEX(products!$A$1:$G$49,MATCH('orders '!$F745,products!$A$1:$A$49,0),MATCH('orders '!N$1,products!$A$1:$G$1,0))</f>
        <v>0.5</v>
      </c>
      <c r="O745" s="26">
        <f>INDEX(products!$A$1:$G$49,MATCH('orders '!$F745,products!$A$1:$A$49,0),MATCH('orders '!O$1,products!$A$1:$G$1,0))</f>
        <v>5.97</v>
      </c>
      <c r="P745" s="26">
        <f t="shared" si="35"/>
        <v>17.91</v>
      </c>
      <c r="Q745" s="11">
        <f>_xlfn.XLOOKUP($F745,products!$A$2:$A$49,products!$G$2:$G$49,,0)</f>
        <v>0.5373</v>
      </c>
      <c r="R745" s="6" t="str">
        <f>IF(_xlfn.XLOOKUP(E745,customers!A745:A1744,customers!I745:I1744,0)=0,"Not Available",(_xlfn.XLOOKUP(E745,customers!A745:A1744,customers!I745:I1744,0)))</f>
        <v>No</v>
      </c>
    </row>
    <row r="746" spans="1:18" x14ac:dyDescent="0.25">
      <c r="A746" s="6" t="s">
        <v>4694</v>
      </c>
      <c r="B746" s="23">
        <v>43539</v>
      </c>
      <c r="C746" s="6" t="str">
        <f t="shared" si="33"/>
        <v>Friday</v>
      </c>
      <c r="D746" s="6" t="str">
        <f t="shared" si="34"/>
        <v>March</v>
      </c>
      <c r="E746" s="6" t="s">
        <v>4695</v>
      </c>
      <c r="F746" s="6" t="s">
        <v>6174</v>
      </c>
      <c r="G746" s="6">
        <v>6</v>
      </c>
      <c r="H746" s="6" t="str">
        <f>_xlfn.XLOOKUP(E746,customers!$A$2:$A$1001,customers!$B$2:$B$1001,,0)</f>
        <v>Samuele Klaaassen</v>
      </c>
      <c r="I746" s="6" t="str">
        <f>IF(_xlfn.XLOOKUP(E746,customers!$A$2:$A$1001,customers!$C$2:$C$1001,,0)=0,"Not Available",(_xlfn.XLOOKUP(E746,customers!$A$2:$A$1001,customers!$C$2:$C$1001,,0)))</f>
        <v>Not Available</v>
      </c>
      <c r="J746" s="6" t="str">
        <f>_xlfn.XLOOKUP(E746,customers!$A$1:$A$1001,customers!$G$1:$G$1001,,0)</f>
        <v>United States</v>
      </c>
      <c r="K746" s="6" t="str">
        <f>_xlfn.XLOOKUP($E746,customers!$A$2:$A$1001,customers!$F$2:$F$1001,,0)</f>
        <v>Detroit</v>
      </c>
      <c r="L746" s="6" t="s">
        <v>6196</v>
      </c>
      <c r="M746" s="6" t="s">
        <v>6197</v>
      </c>
      <c r="N746" s="7">
        <f>INDEX(products!$A$1:$G$49,MATCH('orders '!$F746,products!$A$1:$A$49,0),MATCH('orders '!N$1,products!$A$1:$G$1,0))</f>
        <v>0.2</v>
      </c>
      <c r="O746" s="24">
        <f>INDEX(products!$A$1:$G$49,MATCH('orders '!$F746,products!$A$1:$A$49,0),MATCH('orders '!O$1,products!$A$1:$G$1,0))</f>
        <v>2.9849999999999999</v>
      </c>
      <c r="P746" s="24">
        <f t="shared" si="35"/>
        <v>17.91</v>
      </c>
      <c r="Q746" s="8">
        <f>_xlfn.XLOOKUP($F746,products!$A$2:$A$49,products!$G$2:$G$49,,0)</f>
        <v>0.17909999999999998</v>
      </c>
      <c r="R746" s="6" t="str">
        <f>IF(_xlfn.XLOOKUP(E746,customers!A746:A1745,customers!I746:I1745,0)=0,"Not Available",(_xlfn.XLOOKUP(E746,customers!A746:A1745,customers!I746:I1745,0)))</f>
        <v>Yes</v>
      </c>
    </row>
    <row r="747" spans="1:18" x14ac:dyDescent="0.25">
      <c r="A747" s="9" t="s">
        <v>4699</v>
      </c>
      <c r="B747" s="25">
        <v>44557</v>
      </c>
      <c r="C747" s="9" t="str">
        <f t="shared" si="33"/>
        <v>Monday</v>
      </c>
      <c r="D747" s="9" t="str">
        <f t="shared" si="34"/>
        <v>December</v>
      </c>
      <c r="E747" s="9" t="s">
        <v>4700</v>
      </c>
      <c r="F747" s="9" t="s">
        <v>6144</v>
      </c>
      <c r="G747" s="9">
        <v>2</v>
      </c>
      <c r="H747" s="9" t="str">
        <f>_xlfn.XLOOKUP(E747,customers!$A$2:$A$1001,customers!$B$2:$B$1001,,0)</f>
        <v>Jordana Halden</v>
      </c>
      <c r="I747" s="9" t="str">
        <f>IF(_xlfn.XLOOKUP(E747,customers!$A$2:$A$1001,customers!$C$2:$C$1001,,0)=0,"Not Available",(_xlfn.XLOOKUP(E747,customers!$A$2:$A$1001,customers!$C$2:$C$1001,,0)))</f>
        <v>jhaldenkp@comcast.net</v>
      </c>
      <c r="J747" s="9" t="str">
        <f>_xlfn.XLOOKUP(E747,customers!$A$1:$A$1001,customers!$G$1:$G$1001,,0)</f>
        <v>Ireland</v>
      </c>
      <c r="K747" s="9" t="str">
        <f>_xlfn.XLOOKUP($E747,customers!$A$2:$A$1001,customers!$F$2:$F$1001,,0)</f>
        <v>Clones</v>
      </c>
      <c r="L747" s="9" t="s">
        <v>6198</v>
      </c>
      <c r="M747" s="9" t="s">
        <v>6202</v>
      </c>
      <c r="N747" s="10">
        <f>INDEX(products!$A$1:$G$49,MATCH('orders '!$F747,products!$A$1:$A$49,0),MATCH('orders '!N$1,products!$A$1:$G$1,0))</f>
        <v>0.5</v>
      </c>
      <c r="O747" s="26">
        <f>INDEX(products!$A$1:$G$49,MATCH('orders '!$F747,products!$A$1:$A$49,0),MATCH('orders '!O$1,products!$A$1:$G$1,0))</f>
        <v>7.29</v>
      </c>
      <c r="P747" s="26">
        <f t="shared" si="35"/>
        <v>14.58</v>
      </c>
      <c r="Q747" s="11">
        <f>_xlfn.XLOOKUP($F747,products!$A$2:$A$49,products!$G$2:$G$49,,0)</f>
        <v>0.80190000000000006</v>
      </c>
      <c r="R747" s="6" t="str">
        <f>IF(_xlfn.XLOOKUP(E747,customers!A747:A1746,customers!I747:I1746,0)=0,"Not Available",(_xlfn.XLOOKUP(E747,customers!A747:A1746,customers!I747:I1746,0)))</f>
        <v>No</v>
      </c>
    </row>
    <row r="748" spans="1:18" x14ac:dyDescent="0.25">
      <c r="A748" s="6" t="s">
        <v>4705</v>
      </c>
      <c r="B748" s="23">
        <v>43741</v>
      </c>
      <c r="C748" s="6" t="str">
        <f t="shared" si="33"/>
        <v>Thursday</v>
      </c>
      <c r="D748" s="6" t="str">
        <f t="shared" si="34"/>
        <v>October</v>
      </c>
      <c r="E748" s="6" t="s">
        <v>4706</v>
      </c>
      <c r="F748" s="6" t="s">
        <v>6155</v>
      </c>
      <c r="G748" s="6">
        <v>3</v>
      </c>
      <c r="H748" s="6" t="str">
        <f>_xlfn.XLOOKUP(E748,customers!$A$2:$A$1001,customers!$B$2:$B$1001,,0)</f>
        <v>Hussein Olliff</v>
      </c>
      <c r="I748" s="6" t="str">
        <f>IF(_xlfn.XLOOKUP(E748,customers!$A$2:$A$1001,customers!$C$2:$C$1001,,0)=0,"Not Available",(_xlfn.XLOOKUP(E748,customers!$A$2:$A$1001,customers!$C$2:$C$1001,,0)))</f>
        <v>holliffkq@sciencedirect.com</v>
      </c>
      <c r="J748" s="6" t="str">
        <f>_xlfn.XLOOKUP(E748,customers!$A$1:$A$1001,customers!$G$1:$G$1001,,0)</f>
        <v>Ireland</v>
      </c>
      <c r="K748" s="6" t="str">
        <f>_xlfn.XLOOKUP($E748,customers!$A$2:$A$1001,customers!$F$2:$F$1001,,0)</f>
        <v>Stradbally</v>
      </c>
      <c r="L748" s="6" t="s">
        <v>6199</v>
      </c>
      <c r="M748" s="6" t="s">
        <v>6197</v>
      </c>
      <c r="N748" s="7">
        <f>INDEX(products!$A$1:$G$49,MATCH('orders '!$F748,products!$A$1:$A$49,0),MATCH('orders '!N$1,products!$A$1:$G$1,0))</f>
        <v>1</v>
      </c>
      <c r="O748" s="24">
        <f>INDEX(products!$A$1:$G$49,MATCH('orders '!$F748,products!$A$1:$A$49,0),MATCH('orders '!O$1,products!$A$1:$G$1,0))</f>
        <v>11.25</v>
      </c>
      <c r="P748" s="24">
        <f t="shared" si="35"/>
        <v>33.75</v>
      </c>
      <c r="Q748" s="8">
        <f>_xlfn.XLOOKUP($F748,products!$A$2:$A$49,products!$G$2:$G$49,,0)</f>
        <v>1.0125</v>
      </c>
      <c r="R748" s="6" t="str">
        <f>IF(_xlfn.XLOOKUP(E748,customers!A748:A1747,customers!I748:I1747,0)=0,"Not Available",(_xlfn.XLOOKUP(E748,customers!A748:A1747,customers!I748:I1747,0)))</f>
        <v>No</v>
      </c>
    </row>
    <row r="749" spans="1:18" x14ac:dyDescent="0.25">
      <c r="A749" s="9" t="s">
        <v>4711</v>
      </c>
      <c r="B749" s="25">
        <v>43501</v>
      </c>
      <c r="C749" s="9" t="str">
        <f t="shared" si="33"/>
        <v>Tuesday</v>
      </c>
      <c r="D749" s="9" t="str">
        <f t="shared" si="34"/>
        <v>February</v>
      </c>
      <c r="E749" s="9" t="s">
        <v>4712</v>
      </c>
      <c r="F749" s="9" t="s">
        <v>6160</v>
      </c>
      <c r="G749" s="9">
        <v>4</v>
      </c>
      <c r="H749" s="9" t="str">
        <f>_xlfn.XLOOKUP(E749,customers!$A$2:$A$1001,customers!$B$2:$B$1001,,0)</f>
        <v>Teddi Quadri</v>
      </c>
      <c r="I749" s="9" t="str">
        <f>IF(_xlfn.XLOOKUP(E749,customers!$A$2:$A$1001,customers!$C$2:$C$1001,,0)=0,"Not Available",(_xlfn.XLOOKUP(E749,customers!$A$2:$A$1001,customers!$C$2:$C$1001,,0)))</f>
        <v>tquadrikr@opensource.org</v>
      </c>
      <c r="J749" s="9" t="str">
        <f>_xlfn.XLOOKUP(E749,customers!$A$1:$A$1001,customers!$G$1:$G$1001,,0)</f>
        <v>Ireland</v>
      </c>
      <c r="K749" s="9" t="str">
        <f>_xlfn.XLOOKUP($E749,customers!$A$2:$A$1001,customers!$F$2:$F$1001,,0)</f>
        <v>Ballina</v>
      </c>
      <c r="L749" s="9" t="s">
        <v>6201</v>
      </c>
      <c r="M749" s="9" t="s">
        <v>6197</v>
      </c>
      <c r="N749" s="10">
        <f>INDEX(products!$A$1:$G$49,MATCH('orders '!$F749,products!$A$1:$A$49,0),MATCH('orders '!N$1,products!$A$1:$G$1,0))</f>
        <v>0.5</v>
      </c>
      <c r="O749" s="26">
        <f>INDEX(products!$A$1:$G$49,MATCH('orders '!$F749,products!$A$1:$A$49,0),MATCH('orders '!O$1,products!$A$1:$G$1,0))</f>
        <v>8.73</v>
      </c>
      <c r="P749" s="26">
        <f t="shared" si="35"/>
        <v>34.92</v>
      </c>
      <c r="Q749" s="11">
        <f>_xlfn.XLOOKUP($F749,products!$A$2:$A$49,products!$G$2:$G$49,,0)</f>
        <v>1.1349</v>
      </c>
      <c r="R749" s="6" t="str">
        <f>IF(_xlfn.XLOOKUP(E749,customers!A749:A1748,customers!I749:I1748,0)=0,"Not Available",(_xlfn.XLOOKUP(E749,customers!A749:A1748,customers!I749:I1748,0)))</f>
        <v>Yes</v>
      </c>
    </row>
    <row r="750" spans="1:18" x14ac:dyDescent="0.25">
      <c r="A750" s="6" t="s">
        <v>4717</v>
      </c>
      <c r="B750" s="23">
        <v>44074</v>
      </c>
      <c r="C750" s="6" t="str">
        <f t="shared" si="33"/>
        <v>Monday</v>
      </c>
      <c r="D750" s="6" t="str">
        <f t="shared" si="34"/>
        <v>August</v>
      </c>
      <c r="E750" s="6" t="s">
        <v>4718</v>
      </c>
      <c r="F750" s="6" t="s">
        <v>6144</v>
      </c>
      <c r="G750" s="6">
        <v>2</v>
      </c>
      <c r="H750" s="6" t="str">
        <f>_xlfn.XLOOKUP(E750,customers!$A$2:$A$1001,customers!$B$2:$B$1001,,0)</f>
        <v>Felita Eshmade</v>
      </c>
      <c r="I750" s="6" t="str">
        <f>IF(_xlfn.XLOOKUP(E750,customers!$A$2:$A$1001,customers!$C$2:$C$1001,,0)=0,"Not Available",(_xlfn.XLOOKUP(E750,customers!$A$2:$A$1001,customers!$C$2:$C$1001,,0)))</f>
        <v>feshmadeks@umn.edu</v>
      </c>
      <c r="J750" s="6" t="str">
        <f>_xlfn.XLOOKUP(E750,customers!$A$1:$A$1001,customers!$G$1:$G$1001,,0)</f>
        <v>United States</v>
      </c>
      <c r="K750" s="6" t="str">
        <f>_xlfn.XLOOKUP($E750,customers!$A$2:$A$1001,customers!$F$2:$F$1001,,0)</f>
        <v>Richmond</v>
      </c>
      <c r="L750" s="6" t="s">
        <v>6198</v>
      </c>
      <c r="M750" s="6" t="s">
        <v>6202</v>
      </c>
      <c r="N750" s="7">
        <f>INDEX(products!$A$1:$G$49,MATCH('orders '!$F750,products!$A$1:$A$49,0),MATCH('orders '!N$1,products!$A$1:$G$1,0))</f>
        <v>0.5</v>
      </c>
      <c r="O750" s="24">
        <f>INDEX(products!$A$1:$G$49,MATCH('orders '!$F750,products!$A$1:$A$49,0),MATCH('orders '!O$1,products!$A$1:$G$1,0))</f>
        <v>7.29</v>
      </c>
      <c r="P750" s="24">
        <f t="shared" si="35"/>
        <v>14.58</v>
      </c>
      <c r="Q750" s="8">
        <f>_xlfn.XLOOKUP($F750,products!$A$2:$A$49,products!$G$2:$G$49,,0)</f>
        <v>0.80190000000000006</v>
      </c>
      <c r="R750" s="6" t="str">
        <f>IF(_xlfn.XLOOKUP(E750,customers!A750:A1749,customers!I750:I1749,0)=0,"Not Available",(_xlfn.XLOOKUP(E750,customers!A750:A1749,customers!I750:I1749,0)))</f>
        <v>No</v>
      </c>
    </row>
    <row r="751" spans="1:18" x14ac:dyDescent="0.25">
      <c r="A751" s="9" t="s">
        <v>4723</v>
      </c>
      <c r="B751" s="25">
        <v>44209</v>
      </c>
      <c r="C751" s="9" t="str">
        <f t="shared" si="33"/>
        <v>Wednesday</v>
      </c>
      <c r="D751" s="9" t="str">
        <f t="shared" si="34"/>
        <v>January</v>
      </c>
      <c r="E751" s="9" t="s">
        <v>4724</v>
      </c>
      <c r="F751" s="9" t="s">
        <v>6163</v>
      </c>
      <c r="G751" s="9">
        <v>2</v>
      </c>
      <c r="H751" s="9" t="str">
        <f>_xlfn.XLOOKUP(E751,customers!$A$2:$A$1001,customers!$B$2:$B$1001,,0)</f>
        <v>Melodie OIlier</v>
      </c>
      <c r="I751" s="9" t="str">
        <f>IF(_xlfn.XLOOKUP(E751,customers!$A$2:$A$1001,customers!$C$2:$C$1001,,0)=0,"Not Available",(_xlfn.XLOOKUP(E751,customers!$A$2:$A$1001,customers!$C$2:$C$1001,,0)))</f>
        <v>moilierkt@paginegialle.it</v>
      </c>
      <c r="J751" s="9" t="str">
        <f>_xlfn.XLOOKUP(E751,customers!$A$1:$A$1001,customers!$G$1:$G$1001,,0)</f>
        <v>Ireland</v>
      </c>
      <c r="K751" s="9" t="str">
        <f>_xlfn.XLOOKUP($E751,customers!$A$2:$A$1001,customers!$F$2:$F$1001,,0)</f>
        <v>Glasnevin</v>
      </c>
      <c r="L751" s="9" t="s">
        <v>6196</v>
      </c>
      <c r="M751" s="9" t="s">
        <v>6202</v>
      </c>
      <c r="N751" s="10">
        <f>INDEX(products!$A$1:$G$49,MATCH('orders '!$F751,products!$A$1:$A$49,0),MATCH('orders '!N$1,products!$A$1:$G$1,0))</f>
        <v>0.2</v>
      </c>
      <c r="O751" s="26">
        <f>INDEX(products!$A$1:$G$49,MATCH('orders '!$F751,products!$A$1:$A$49,0),MATCH('orders '!O$1,products!$A$1:$G$1,0))</f>
        <v>2.6849999999999996</v>
      </c>
      <c r="P751" s="26">
        <f t="shared" si="35"/>
        <v>5.3699999999999992</v>
      </c>
      <c r="Q751" s="11">
        <f>_xlfn.XLOOKUP($F751,products!$A$2:$A$49,products!$G$2:$G$49,,0)</f>
        <v>0.16109999999999997</v>
      </c>
      <c r="R751" s="6" t="str">
        <f>IF(_xlfn.XLOOKUP(E751,customers!A751:A1750,customers!I751:I1750,0)=0,"Not Available",(_xlfn.XLOOKUP(E751,customers!A751:A1750,customers!I751:I1750,0)))</f>
        <v>Yes</v>
      </c>
    </row>
    <row r="752" spans="1:18" x14ac:dyDescent="0.25">
      <c r="A752" s="6" t="s">
        <v>4730</v>
      </c>
      <c r="B752" s="23">
        <v>44277</v>
      </c>
      <c r="C752" s="6" t="str">
        <f t="shared" si="33"/>
        <v>Monday</v>
      </c>
      <c r="D752" s="6" t="str">
        <f t="shared" si="34"/>
        <v>March</v>
      </c>
      <c r="E752" s="6" t="s">
        <v>4731</v>
      </c>
      <c r="F752" s="6" t="s">
        <v>6146</v>
      </c>
      <c r="G752" s="6">
        <v>1</v>
      </c>
      <c r="H752" s="6" t="str">
        <f>_xlfn.XLOOKUP(E752,customers!$A$2:$A$1001,customers!$B$2:$B$1001,,0)</f>
        <v>Hazel Iacopini</v>
      </c>
      <c r="I752" s="6" t="str">
        <f>IF(_xlfn.XLOOKUP(E752,customers!$A$2:$A$1001,customers!$C$2:$C$1001,,0)=0,"Not Available",(_xlfn.XLOOKUP(E752,customers!$A$2:$A$1001,customers!$C$2:$C$1001,,0)))</f>
        <v>Not Available</v>
      </c>
      <c r="J752" s="6" t="str">
        <f>_xlfn.XLOOKUP(E752,customers!$A$1:$A$1001,customers!$G$1:$G$1001,,0)</f>
        <v>United States</v>
      </c>
      <c r="K752" s="6" t="str">
        <f>_xlfn.XLOOKUP($E752,customers!$A$2:$A$1001,customers!$F$2:$F$1001,,0)</f>
        <v>Fort Worth</v>
      </c>
      <c r="L752" s="6" t="s">
        <v>6196</v>
      </c>
      <c r="M752" s="6" t="s">
        <v>6197</v>
      </c>
      <c r="N752" s="7">
        <f>INDEX(products!$A$1:$G$49,MATCH('orders '!$F752,products!$A$1:$A$49,0),MATCH('orders '!N$1,products!$A$1:$G$1,0))</f>
        <v>0.5</v>
      </c>
      <c r="O752" s="24">
        <f>INDEX(products!$A$1:$G$49,MATCH('orders '!$F752,products!$A$1:$A$49,0),MATCH('orders '!O$1,products!$A$1:$G$1,0))</f>
        <v>5.97</v>
      </c>
      <c r="P752" s="24">
        <f t="shared" si="35"/>
        <v>5.97</v>
      </c>
      <c r="Q752" s="8">
        <f>_xlfn.XLOOKUP($F752,products!$A$2:$A$49,products!$G$2:$G$49,,0)</f>
        <v>0.35819999999999996</v>
      </c>
      <c r="R752" s="6" t="str">
        <f>IF(_xlfn.XLOOKUP(E752,customers!A752:A1751,customers!I752:I1751,0)=0,"Not Available",(_xlfn.XLOOKUP(E752,customers!A752:A1751,customers!I752:I1751,0)))</f>
        <v>Yes</v>
      </c>
    </row>
    <row r="753" spans="1:18" x14ac:dyDescent="0.25">
      <c r="A753" s="9" t="s">
        <v>4735</v>
      </c>
      <c r="B753" s="25">
        <v>43847</v>
      </c>
      <c r="C753" s="9" t="str">
        <f t="shared" si="33"/>
        <v>Friday</v>
      </c>
      <c r="D753" s="9" t="str">
        <f t="shared" si="34"/>
        <v>January</v>
      </c>
      <c r="E753" s="9" t="s">
        <v>4736</v>
      </c>
      <c r="F753" s="9" t="s">
        <v>6161</v>
      </c>
      <c r="G753" s="9">
        <v>2</v>
      </c>
      <c r="H753" s="9" t="str">
        <f>_xlfn.XLOOKUP(E753,customers!$A$2:$A$1001,customers!$B$2:$B$1001,,0)</f>
        <v>Vinny Shoebotham</v>
      </c>
      <c r="I753" s="9" t="str">
        <f>IF(_xlfn.XLOOKUP(E753,customers!$A$2:$A$1001,customers!$C$2:$C$1001,,0)=0,"Not Available",(_xlfn.XLOOKUP(E753,customers!$A$2:$A$1001,customers!$C$2:$C$1001,,0)))</f>
        <v>vshoebothamkv@redcross.org</v>
      </c>
      <c r="J753" s="9" t="str">
        <f>_xlfn.XLOOKUP(E753,customers!$A$1:$A$1001,customers!$G$1:$G$1001,,0)</f>
        <v>United States</v>
      </c>
      <c r="K753" s="9" t="str">
        <f>_xlfn.XLOOKUP($E753,customers!$A$2:$A$1001,customers!$F$2:$F$1001,,0)</f>
        <v>Brooklyn</v>
      </c>
      <c r="L753" s="9" t="s">
        <v>6201</v>
      </c>
      <c r="M753" s="9" t="s">
        <v>6200</v>
      </c>
      <c r="N753" s="10">
        <f>INDEX(products!$A$1:$G$49,MATCH('orders '!$F753,products!$A$1:$A$49,0),MATCH('orders '!N$1,products!$A$1:$G$1,0))</f>
        <v>0.5</v>
      </c>
      <c r="O753" s="26">
        <f>INDEX(products!$A$1:$G$49,MATCH('orders '!$F753,products!$A$1:$A$49,0),MATCH('orders '!O$1,products!$A$1:$G$1,0))</f>
        <v>9.51</v>
      </c>
      <c r="P753" s="26">
        <f t="shared" si="35"/>
        <v>19.02</v>
      </c>
      <c r="Q753" s="11">
        <f>_xlfn.XLOOKUP($F753,products!$A$2:$A$49,products!$G$2:$G$49,,0)</f>
        <v>1.2363</v>
      </c>
      <c r="R753" s="6" t="str">
        <f>IF(_xlfn.XLOOKUP(E753,customers!A753:A1752,customers!I753:I1752,0)=0,"Not Available",(_xlfn.XLOOKUP(E753,customers!A753:A1752,customers!I753:I1752,0)))</f>
        <v>No</v>
      </c>
    </row>
    <row r="754" spans="1:18" x14ac:dyDescent="0.25">
      <c r="A754" s="6" t="s">
        <v>4741</v>
      </c>
      <c r="B754" s="23">
        <v>43648</v>
      </c>
      <c r="C754" s="6" t="str">
        <f t="shared" si="33"/>
        <v>Tuesday</v>
      </c>
      <c r="D754" s="6" t="str">
        <f t="shared" si="34"/>
        <v>July</v>
      </c>
      <c r="E754" s="6" t="s">
        <v>4742</v>
      </c>
      <c r="F754" s="6" t="s">
        <v>6141</v>
      </c>
      <c r="G754" s="6">
        <v>2</v>
      </c>
      <c r="H754" s="6" t="str">
        <f>_xlfn.XLOOKUP(E754,customers!$A$2:$A$1001,customers!$B$2:$B$1001,,0)</f>
        <v>Bran Sterke</v>
      </c>
      <c r="I754" s="6" t="str">
        <f>IF(_xlfn.XLOOKUP(E754,customers!$A$2:$A$1001,customers!$C$2:$C$1001,,0)=0,"Not Available",(_xlfn.XLOOKUP(E754,customers!$A$2:$A$1001,customers!$C$2:$C$1001,,0)))</f>
        <v>bsterkekw@biblegateway.com</v>
      </c>
      <c r="J754" s="6" t="str">
        <f>_xlfn.XLOOKUP(E754,customers!$A$1:$A$1001,customers!$G$1:$G$1001,,0)</f>
        <v>United States</v>
      </c>
      <c r="K754" s="6" t="str">
        <f>_xlfn.XLOOKUP($E754,customers!$A$2:$A$1001,customers!$F$2:$F$1001,,0)</f>
        <v>Fort Worth</v>
      </c>
      <c r="L754" s="6" t="s">
        <v>6198</v>
      </c>
      <c r="M754" s="6" t="s">
        <v>6197</v>
      </c>
      <c r="N754" s="7">
        <f>INDEX(products!$A$1:$G$49,MATCH('orders '!$F754,products!$A$1:$A$49,0),MATCH('orders '!N$1,products!$A$1:$G$1,0))</f>
        <v>1</v>
      </c>
      <c r="O754" s="24">
        <f>INDEX(products!$A$1:$G$49,MATCH('orders '!$F754,products!$A$1:$A$49,0),MATCH('orders '!O$1,products!$A$1:$G$1,0))</f>
        <v>13.75</v>
      </c>
      <c r="P754" s="24">
        <f t="shared" si="35"/>
        <v>27.5</v>
      </c>
      <c r="Q754" s="8">
        <f>_xlfn.XLOOKUP($F754,products!$A$2:$A$49,products!$G$2:$G$49,,0)</f>
        <v>1.5125</v>
      </c>
      <c r="R754" s="6" t="str">
        <f>IF(_xlfn.XLOOKUP(E754,customers!A754:A1753,customers!I754:I1753,0)=0,"Not Available",(_xlfn.XLOOKUP(E754,customers!A754:A1753,customers!I754:I1753,0)))</f>
        <v>Yes</v>
      </c>
    </row>
    <row r="755" spans="1:18" x14ac:dyDescent="0.25">
      <c r="A755" s="9" t="s">
        <v>4747</v>
      </c>
      <c r="B755" s="25">
        <v>44704</v>
      </c>
      <c r="C755" s="9" t="str">
        <f t="shared" si="33"/>
        <v>Monday</v>
      </c>
      <c r="D755" s="9" t="str">
        <f t="shared" si="34"/>
        <v>May</v>
      </c>
      <c r="E755" s="9" t="s">
        <v>4748</v>
      </c>
      <c r="F755" s="9" t="s">
        <v>6158</v>
      </c>
      <c r="G755" s="9">
        <v>5</v>
      </c>
      <c r="H755" s="9" t="str">
        <f>_xlfn.XLOOKUP(E755,customers!$A$2:$A$1001,customers!$B$2:$B$1001,,0)</f>
        <v>Simone Capon</v>
      </c>
      <c r="I755" s="9" t="str">
        <f>IF(_xlfn.XLOOKUP(E755,customers!$A$2:$A$1001,customers!$C$2:$C$1001,,0)=0,"Not Available",(_xlfn.XLOOKUP(E755,customers!$A$2:$A$1001,customers!$C$2:$C$1001,,0)))</f>
        <v>scaponkx@craigslist.org</v>
      </c>
      <c r="J755" s="9" t="str">
        <f>_xlfn.XLOOKUP(E755,customers!$A$1:$A$1001,customers!$G$1:$G$1001,,0)</f>
        <v>United States</v>
      </c>
      <c r="K755" s="9" t="str">
        <f>_xlfn.XLOOKUP($E755,customers!$A$2:$A$1001,customers!$F$2:$F$1001,,0)</f>
        <v>Phoenix</v>
      </c>
      <c r="L755" s="9" t="s">
        <v>6199</v>
      </c>
      <c r="M755" s="9" t="s">
        <v>6202</v>
      </c>
      <c r="N755" s="10">
        <f>INDEX(products!$A$1:$G$49,MATCH('orders '!$F755,products!$A$1:$A$49,0),MATCH('orders '!N$1,products!$A$1:$G$1,0))</f>
        <v>0.5</v>
      </c>
      <c r="O755" s="26">
        <f>INDEX(products!$A$1:$G$49,MATCH('orders '!$F755,products!$A$1:$A$49,0),MATCH('orders '!O$1,products!$A$1:$G$1,0))</f>
        <v>5.97</v>
      </c>
      <c r="P755" s="26">
        <f t="shared" si="35"/>
        <v>29.849999999999998</v>
      </c>
      <c r="Q755" s="11">
        <f>_xlfn.XLOOKUP($F755,products!$A$2:$A$49,products!$G$2:$G$49,,0)</f>
        <v>0.5373</v>
      </c>
      <c r="R755" s="6" t="str">
        <f>IF(_xlfn.XLOOKUP(E755,customers!A755:A1754,customers!I755:I1754,0)=0,"Not Available",(_xlfn.XLOOKUP(E755,customers!A755:A1754,customers!I755:I1754,0)))</f>
        <v>No</v>
      </c>
    </row>
    <row r="756" spans="1:18" x14ac:dyDescent="0.25">
      <c r="A756" s="6" t="s">
        <v>4753</v>
      </c>
      <c r="B756" s="23">
        <v>44726</v>
      </c>
      <c r="C756" s="6" t="str">
        <f t="shared" si="33"/>
        <v>Tuesday</v>
      </c>
      <c r="D756" s="6" t="str">
        <f t="shared" si="34"/>
        <v>June</v>
      </c>
      <c r="E756" s="6" t="s">
        <v>4434</v>
      </c>
      <c r="F756" s="6" t="s">
        <v>6154</v>
      </c>
      <c r="G756" s="6">
        <v>6</v>
      </c>
      <c r="H756" s="6" t="str">
        <f>_xlfn.XLOOKUP(E756,customers!$A$2:$A$1001,customers!$B$2:$B$1001,,0)</f>
        <v>Jimmy Dymoke</v>
      </c>
      <c r="I756" s="6" t="str">
        <f>IF(_xlfn.XLOOKUP(E756,customers!$A$2:$A$1001,customers!$C$2:$C$1001,,0)=0,"Not Available",(_xlfn.XLOOKUP(E756,customers!$A$2:$A$1001,customers!$C$2:$C$1001,,0)))</f>
        <v>jdymokeje@prnewswire.com</v>
      </c>
      <c r="J756" s="6" t="str">
        <f>_xlfn.XLOOKUP(E756,customers!$A$1:$A$1001,customers!$G$1:$G$1001,,0)</f>
        <v>Ireland</v>
      </c>
      <c r="K756" s="6" t="str">
        <f>_xlfn.XLOOKUP($E756,customers!$A$2:$A$1001,customers!$F$2:$F$1001,,0)</f>
        <v>Beaumont</v>
      </c>
      <c r="L756" s="6" t="s">
        <v>6199</v>
      </c>
      <c r="M756" s="6" t="s">
        <v>6202</v>
      </c>
      <c r="N756" s="7">
        <f>INDEX(products!$A$1:$G$49,MATCH('orders '!$F756,products!$A$1:$A$49,0),MATCH('orders '!N$1,products!$A$1:$G$1,0))</f>
        <v>0.2</v>
      </c>
      <c r="O756" s="24">
        <f>INDEX(products!$A$1:$G$49,MATCH('orders '!$F756,products!$A$1:$A$49,0),MATCH('orders '!O$1,products!$A$1:$G$1,0))</f>
        <v>2.9849999999999999</v>
      </c>
      <c r="P756" s="24">
        <f t="shared" si="35"/>
        <v>17.91</v>
      </c>
      <c r="Q756" s="8">
        <f>_xlfn.XLOOKUP($F756,products!$A$2:$A$49,products!$G$2:$G$49,,0)</f>
        <v>0.26865</v>
      </c>
      <c r="R756" s="6" t="str">
        <f>IF(_xlfn.XLOOKUP(E756,customers!A756:A1755,customers!I756:I1755,0)=0,"Not Available",(_xlfn.XLOOKUP(E756,customers!A756:A1755,customers!I756:I1755,0)))</f>
        <v>Not Available</v>
      </c>
    </row>
    <row r="757" spans="1:18" x14ac:dyDescent="0.25">
      <c r="A757" s="9" t="s">
        <v>4758</v>
      </c>
      <c r="B757" s="25">
        <v>44397</v>
      </c>
      <c r="C757" s="9" t="str">
        <f t="shared" si="33"/>
        <v>Tuesday</v>
      </c>
      <c r="D757" s="9" t="str">
        <f t="shared" si="34"/>
        <v>July</v>
      </c>
      <c r="E757" s="9" t="s">
        <v>4759</v>
      </c>
      <c r="F757" s="9" t="s">
        <v>6145</v>
      </c>
      <c r="G757" s="9">
        <v>6</v>
      </c>
      <c r="H757" s="9" t="str">
        <f>_xlfn.XLOOKUP(E757,customers!$A$2:$A$1001,customers!$B$2:$B$1001,,0)</f>
        <v>Foster Constance</v>
      </c>
      <c r="I757" s="9" t="str">
        <f>IF(_xlfn.XLOOKUP(E757,customers!$A$2:$A$1001,customers!$C$2:$C$1001,,0)=0,"Not Available",(_xlfn.XLOOKUP(E757,customers!$A$2:$A$1001,customers!$C$2:$C$1001,,0)))</f>
        <v>fconstancekz@ifeng.com</v>
      </c>
      <c r="J757" s="9" t="str">
        <f>_xlfn.XLOOKUP(E757,customers!$A$1:$A$1001,customers!$G$1:$G$1001,,0)</f>
        <v>United States</v>
      </c>
      <c r="K757" s="9" t="str">
        <f>_xlfn.XLOOKUP($E757,customers!$A$2:$A$1001,customers!$F$2:$F$1001,,0)</f>
        <v>Dallas</v>
      </c>
      <c r="L757" s="9" t="s">
        <v>6201</v>
      </c>
      <c r="M757" s="9" t="s">
        <v>6200</v>
      </c>
      <c r="N757" s="10">
        <f>INDEX(products!$A$1:$G$49,MATCH('orders '!$F757,products!$A$1:$A$49,0),MATCH('orders '!N$1,products!$A$1:$G$1,0))</f>
        <v>0.2</v>
      </c>
      <c r="O757" s="26">
        <f>INDEX(products!$A$1:$G$49,MATCH('orders '!$F757,products!$A$1:$A$49,0),MATCH('orders '!O$1,products!$A$1:$G$1,0))</f>
        <v>4.7549999999999999</v>
      </c>
      <c r="P757" s="26">
        <f t="shared" si="35"/>
        <v>28.53</v>
      </c>
      <c r="Q757" s="11">
        <f>_xlfn.XLOOKUP($F757,products!$A$2:$A$49,products!$G$2:$G$49,,0)</f>
        <v>0.61814999999999998</v>
      </c>
      <c r="R757" s="6" t="str">
        <f>IF(_xlfn.XLOOKUP(E757,customers!A757:A1756,customers!I757:I1756,0)=0,"Not Available",(_xlfn.XLOOKUP(E757,customers!A757:A1756,customers!I757:I1756,0)))</f>
        <v>No</v>
      </c>
    </row>
    <row r="758" spans="1:18" x14ac:dyDescent="0.25">
      <c r="A758" s="6" t="s">
        <v>4764</v>
      </c>
      <c r="B758" s="23">
        <v>44715</v>
      </c>
      <c r="C758" s="6" t="str">
        <f t="shared" si="33"/>
        <v>Friday</v>
      </c>
      <c r="D758" s="6" t="str">
        <f t="shared" si="34"/>
        <v>June</v>
      </c>
      <c r="E758" s="6" t="s">
        <v>4765</v>
      </c>
      <c r="F758" s="6" t="s">
        <v>6177</v>
      </c>
      <c r="G758" s="6">
        <v>4</v>
      </c>
      <c r="H758" s="6" t="str">
        <f>_xlfn.XLOOKUP(E758,customers!$A$2:$A$1001,customers!$B$2:$B$1001,,0)</f>
        <v>Fernando Sulman</v>
      </c>
      <c r="I758" s="6" t="str">
        <f>IF(_xlfn.XLOOKUP(E758,customers!$A$2:$A$1001,customers!$C$2:$C$1001,,0)=0,"Not Available",(_xlfn.XLOOKUP(E758,customers!$A$2:$A$1001,customers!$C$2:$C$1001,,0)))</f>
        <v>fsulmanl0@washington.edu</v>
      </c>
      <c r="J758" s="6" t="str">
        <f>_xlfn.XLOOKUP(E758,customers!$A$1:$A$1001,customers!$G$1:$G$1001,,0)</f>
        <v>United States</v>
      </c>
      <c r="K758" s="6" t="str">
        <f>_xlfn.XLOOKUP($E758,customers!$A$2:$A$1001,customers!$F$2:$F$1001,,0)</f>
        <v>Asheville</v>
      </c>
      <c r="L758" s="6" t="s">
        <v>6196</v>
      </c>
      <c r="M758" s="6" t="s">
        <v>6202</v>
      </c>
      <c r="N758" s="7">
        <f>INDEX(products!$A$1:$G$49,MATCH('orders '!$F758,products!$A$1:$A$49,0),MATCH('orders '!N$1,products!$A$1:$G$1,0))</f>
        <v>1</v>
      </c>
      <c r="O758" s="24">
        <f>INDEX(products!$A$1:$G$49,MATCH('orders '!$F758,products!$A$1:$A$49,0),MATCH('orders '!O$1,products!$A$1:$G$1,0))</f>
        <v>8.9499999999999993</v>
      </c>
      <c r="P758" s="24">
        <f t="shared" si="35"/>
        <v>35.799999999999997</v>
      </c>
      <c r="Q758" s="8">
        <f>_xlfn.XLOOKUP($F758,products!$A$2:$A$49,products!$G$2:$G$49,,0)</f>
        <v>0.53699999999999992</v>
      </c>
      <c r="R758" s="6" t="str">
        <f>IF(_xlfn.XLOOKUP(E758,customers!A758:A1757,customers!I758:I1757,0)=0,"Not Available",(_xlfn.XLOOKUP(E758,customers!A758:A1757,customers!I758:I1757,0)))</f>
        <v>Yes</v>
      </c>
    </row>
    <row r="759" spans="1:18" x14ac:dyDescent="0.25">
      <c r="A759" s="9" t="s">
        <v>4770</v>
      </c>
      <c r="B759" s="25">
        <v>43977</v>
      </c>
      <c r="C759" s="9" t="str">
        <f t="shared" si="33"/>
        <v>Tuesday</v>
      </c>
      <c r="D759" s="9" t="str">
        <f t="shared" si="34"/>
        <v>May</v>
      </c>
      <c r="E759" s="9" t="s">
        <v>4771</v>
      </c>
      <c r="F759" s="9" t="s">
        <v>6158</v>
      </c>
      <c r="G759" s="9">
        <v>3</v>
      </c>
      <c r="H759" s="9" t="str">
        <f>_xlfn.XLOOKUP(E759,customers!$A$2:$A$1001,customers!$B$2:$B$1001,,0)</f>
        <v>Dorotea Hollyman</v>
      </c>
      <c r="I759" s="9" t="str">
        <f>IF(_xlfn.XLOOKUP(E759,customers!$A$2:$A$1001,customers!$C$2:$C$1001,,0)=0,"Not Available",(_xlfn.XLOOKUP(E759,customers!$A$2:$A$1001,customers!$C$2:$C$1001,,0)))</f>
        <v>dhollymanl1@ibm.com</v>
      </c>
      <c r="J759" s="9" t="str">
        <f>_xlfn.XLOOKUP(E759,customers!$A$1:$A$1001,customers!$G$1:$G$1001,,0)</f>
        <v>United States</v>
      </c>
      <c r="K759" s="9" t="str">
        <f>_xlfn.XLOOKUP($E759,customers!$A$2:$A$1001,customers!$F$2:$F$1001,,0)</f>
        <v>Billings</v>
      </c>
      <c r="L759" s="9" t="s">
        <v>6199</v>
      </c>
      <c r="M759" s="9" t="s">
        <v>6202</v>
      </c>
      <c r="N759" s="10">
        <f>INDEX(products!$A$1:$G$49,MATCH('orders '!$F759,products!$A$1:$A$49,0),MATCH('orders '!N$1,products!$A$1:$G$1,0))</f>
        <v>0.5</v>
      </c>
      <c r="O759" s="26">
        <f>INDEX(products!$A$1:$G$49,MATCH('orders '!$F759,products!$A$1:$A$49,0),MATCH('orders '!O$1,products!$A$1:$G$1,0))</f>
        <v>5.97</v>
      </c>
      <c r="P759" s="26">
        <f t="shared" si="35"/>
        <v>17.91</v>
      </c>
      <c r="Q759" s="11">
        <f>_xlfn.XLOOKUP($F759,products!$A$2:$A$49,products!$G$2:$G$49,,0)</f>
        <v>0.5373</v>
      </c>
      <c r="R759" s="6" t="str">
        <f>IF(_xlfn.XLOOKUP(E759,customers!A759:A1758,customers!I759:I1758,0)=0,"Not Available",(_xlfn.XLOOKUP(E759,customers!A759:A1758,customers!I759:I1758,0)))</f>
        <v>Yes</v>
      </c>
    </row>
    <row r="760" spans="1:18" x14ac:dyDescent="0.25">
      <c r="A760" s="6" t="s">
        <v>4776</v>
      </c>
      <c r="B760" s="23">
        <v>43672</v>
      </c>
      <c r="C760" s="6" t="str">
        <f t="shared" si="33"/>
        <v>Friday</v>
      </c>
      <c r="D760" s="6" t="str">
        <f t="shared" si="34"/>
        <v>July</v>
      </c>
      <c r="E760" s="6" t="s">
        <v>4777</v>
      </c>
      <c r="F760" s="6" t="s">
        <v>6177</v>
      </c>
      <c r="G760" s="6">
        <v>1</v>
      </c>
      <c r="H760" s="6" t="str">
        <f>_xlfn.XLOOKUP(E760,customers!$A$2:$A$1001,customers!$B$2:$B$1001,,0)</f>
        <v>Lorelei Nardoni</v>
      </c>
      <c r="I760" s="6" t="str">
        <f>IF(_xlfn.XLOOKUP(E760,customers!$A$2:$A$1001,customers!$C$2:$C$1001,,0)=0,"Not Available",(_xlfn.XLOOKUP(E760,customers!$A$2:$A$1001,customers!$C$2:$C$1001,,0)))</f>
        <v>lnardonil2@hao123.com</v>
      </c>
      <c r="J760" s="6" t="str">
        <f>_xlfn.XLOOKUP(E760,customers!$A$1:$A$1001,customers!$G$1:$G$1001,,0)</f>
        <v>United States</v>
      </c>
      <c r="K760" s="6" t="str">
        <f>_xlfn.XLOOKUP($E760,customers!$A$2:$A$1001,customers!$F$2:$F$1001,,0)</f>
        <v>Saint Louis</v>
      </c>
      <c r="L760" s="6" t="s">
        <v>6196</v>
      </c>
      <c r="M760" s="6" t="s">
        <v>6202</v>
      </c>
      <c r="N760" s="7">
        <f>INDEX(products!$A$1:$G$49,MATCH('orders '!$F760,products!$A$1:$A$49,0),MATCH('orders '!N$1,products!$A$1:$G$1,0))</f>
        <v>1</v>
      </c>
      <c r="O760" s="24">
        <f>INDEX(products!$A$1:$G$49,MATCH('orders '!$F760,products!$A$1:$A$49,0),MATCH('orders '!O$1,products!$A$1:$G$1,0))</f>
        <v>8.9499999999999993</v>
      </c>
      <c r="P760" s="24">
        <f t="shared" si="35"/>
        <v>8.9499999999999993</v>
      </c>
      <c r="Q760" s="8">
        <f>_xlfn.XLOOKUP($F760,products!$A$2:$A$49,products!$G$2:$G$49,,0)</f>
        <v>0.53699999999999992</v>
      </c>
      <c r="R760" s="6" t="str">
        <f>IF(_xlfn.XLOOKUP(E760,customers!A760:A1759,customers!I760:I1759,0)=0,"Not Available",(_xlfn.XLOOKUP(E760,customers!A760:A1759,customers!I760:I1759,0)))</f>
        <v>No</v>
      </c>
    </row>
    <row r="761" spans="1:18" x14ac:dyDescent="0.25">
      <c r="A761" s="9" t="s">
        <v>4781</v>
      </c>
      <c r="B761" s="25">
        <v>44126</v>
      </c>
      <c r="C761" s="9" t="str">
        <f t="shared" si="33"/>
        <v>Thursday</v>
      </c>
      <c r="D761" s="9" t="str">
        <f t="shared" si="34"/>
        <v>October</v>
      </c>
      <c r="E761" s="9" t="s">
        <v>4782</v>
      </c>
      <c r="F761" s="9" t="s">
        <v>6165</v>
      </c>
      <c r="G761" s="9">
        <v>1</v>
      </c>
      <c r="H761" s="9" t="str">
        <f>_xlfn.XLOOKUP(E761,customers!$A$2:$A$1001,customers!$B$2:$B$1001,,0)</f>
        <v>Dallas Yarham</v>
      </c>
      <c r="I761" s="9" t="str">
        <f>IF(_xlfn.XLOOKUP(E761,customers!$A$2:$A$1001,customers!$C$2:$C$1001,,0)=0,"Not Available",(_xlfn.XLOOKUP(E761,customers!$A$2:$A$1001,customers!$C$2:$C$1001,,0)))</f>
        <v>dyarhaml3@moonfruit.com</v>
      </c>
      <c r="J761" s="9" t="str">
        <f>_xlfn.XLOOKUP(E761,customers!$A$1:$A$1001,customers!$G$1:$G$1001,,0)</f>
        <v>United States</v>
      </c>
      <c r="K761" s="9" t="str">
        <f>_xlfn.XLOOKUP($E761,customers!$A$2:$A$1001,customers!$F$2:$F$1001,,0)</f>
        <v>Independence</v>
      </c>
      <c r="L761" s="9" t="s">
        <v>6201</v>
      </c>
      <c r="M761" s="9" t="s">
        <v>6202</v>
      </c>
      <c r="N761" s="10">
        <f>INDEX(products!$A$1:$G$49,MATCH('orders '!$F761,products!$A$1:$A$49,0),MATCH('orders '!N$1,products!$A$1:$G$1,0))</f>
        <v>2.5</v>
      </c>
      <c r="O761" s="26">
        <f>INDEX(products!$A$1:$G$49,MATCH('orders '!$F761,products!$A$1:$A$49,0),MATCH('orders '!O$1,products!$A$1:$G$1,0))</f>
        <v>29.784999999999997</v>
      </c>
      <c r="P761" s="26">
        <f t="shared" si="35"/>
        <v>29.784999999999997</v>
      </c>
      <c r="Q761" s="11">
        <f>_xlfn.XLOOKUP($F761,products!$A$2:$A$49,products!$G$2:$G$49,,0)</f>
        <v>3.8720499999999998</v>
      </c>
      <c r="R761" s="6" t="str">
        <f>IF(_xlfn.XLOOKUP(E761,customers!A761:A1760,customers!I761:I1760,0)=0,"Not Available",(_xlfn.XLOOKUP(E761,customers!A761:A1760,customers!I761:I1760,0)))</f>
        <v>Yes</v>
      </c>
    </row>
    <row r="762" spans="1:18" x14ac:dyDescent="0.25">
      <c r="A762" s="6" t="s">
        <v>4787</v>
      </c>
      <c r="B762" s="23">
        <v>44189</v>
      </c>
      <c r="C762" s="6" t="str">
        <f t="shared" si="33"/>
        <v>Thursday</v>
      </c>
      <c r="D762" s="6" t="str">
        <f t="shared" si="34"/>
        <v>December</v>
      </c>
      <c r="E762" s="6" t="s">
        <v>4788</v>
      </c>
      <c r="F762" s="6" t="s">
        <v>6176</v>
      </c>
      <c r="G762" s="6">
        <v>5</v>
      </c>
      <c r="H762" s="6" t="str">
        <f>_xlfn.XLOOKUP(E762,customers!$A$2:$A$1001,customers!$B$2:$B$1001,,0)</f>
        <v>Arlana Ferrea</v>
      </c>
      <c r="I762" s="6" t="str">
        <f>IF(_xlfn.XLOOKUP(E762,customers!$A$2:$A$1001,customers!$C$2:$C$1001,,0)=0,"Not Available",(_xlfn.XLOOKUP(E762,customers!$A$2:$A$1001,customers!$C$2:$C$1001,,0)))</f>
        <v>aferreal4@wikia.com</v>
      </c>
      <c r="J762" s="6" t="str">
        <f>_xlfn.XLOOKUP(E762,customers!$A$1:$A$1001,customers!$G$1:$G$1001,,0)</f>
        <v>United States</v>
      </c>
      <c r="K762" s="6" t="str">
        <f>_xlfn.XLOOKUP($E762,customers!$A$2:$A$1001,customers!$F$2:$F$1001,,0)</f>
        <v>Greensboro</v>
      </c>
      <c r="L762" s="6" t="s">
        <v>6198</v>
      </c>
      <c r="M762" s="6" t="s">
        <v>6200</v>
      </c>
      <c r="N762" s="7">
        <f>INDEX(products!$A$1:$G$49,MATCH('orders '!$F762,products!$A$1:$A$49,0),MATCH('orders '!N$1,products!$A$1:$G$1,0))</f>
        <v>0.5</v>
      </c>
      <c r="O762" s="24">
        <f>INDEX(products!$A$1:$G$49,MATCH('orders '!$F762,products!$A$1:$A$49,0),MATCH('orders '!O$1,products!$A$1:$G$1,0))</f>
        <v>8.91</v>
      </c>
      <c r="P762" s="24">
        <f t="shared" si="35"/>
        <v>44.55</v>
      </c>
      <c r="Q762" s="8">
        <f>_xlfn.XLOOKUP($F762,products!$A$2:$A$49,products!$G$2:$G$49,,0)</f>
        <v>0.98009999999999997</v>
      </c>
      <c r="R762" s="6" t="str">
        <f>IF(_xlfn.XLOOKUP(E762,customers!A762:A1761,customers!I762:I1761,0)=0,"Not Available",(_xlfn.XLOOKUP(E762,customers!A762:A1761,customers!I762:I1761,0)))</f>
        <v>No</v>
      </c>
    </row>
    <row r="763" spans="1:18" x14ac:dyDescent="0.25">
      <c r="A763" s="9" t="s">
        <v>4792</v>
      </c>
      <c r="B763" s="25">
        <v>43714</v>
      </c>
      <c r="C763" s="9" t="str">
        <f t="shared" si="33"/>
        <v>Friday</v>
      </c>
      <c r="D763" s="9" t="str">
        <f t="shared" si="34"/>
        <v>September</v>
      </c>
      <c r="E763" s="9" t="s">
        <v>4793</v>
      </c>
      <c r="F763" s="9" t="s">
        <v>6171</v>
      </c>
      <c r="G763" s="9">
        <v>6</v>
      </c>
      <c r="H763" s="9" t="str">
        <f>_xlfn.XLOOKUP(E763,customers!$A$2:$A$1001,customers!$B$2:$B$1001,,0)</f>
        <v>Chuck Kendrick</v>
      </c>
      <c r="I763" s="9" t="str">
        <f>IF(_xlfn.XLOOKUP(E763,customers!$A$2:$A$1001,customers!$C$2:$C$1001,,0)=0,"Not Available",(_xlfn.XLOOKUP(E763,customers!$A$2:$A$1001,customers!$C$2:$C$1001,,0)))</f>
        <v>ckendrickl5@webnode.com</v>
      </c>
      <c r="J763" s="9" t="str">
        <f>_xlfn.XLOOKUP(E763,customers!$A$1:$A$1001,customers!$G$1:$G$1001,,0)</f>
        <v>United States</v>
      </c>
      <c r="K763" s="9" t="str">
        <f>_xlfn.XLOOKUP($E763,customers!$A$2:$A$1001,customers!$F$2:$F$1001,,0)</f>
        <v>Monroe</v>
      </c>
      <c r="L763" s="9" t="s">
        <v>6198</v>
      </c>
      <c r="M763" s="9" t="s">
        <v>6200</v>
      </c>
      <c r="N763" s="10">
        <f>INDEX(products!$A$1:$G$49,MATCH('orders '!$F763,products!$A$1:$A$49,0),MATCH('orders '!N$1,products!$A$1:$G$1,0))</f>
        <v>1</v>
      </c>
      <c r="O763" s="26">
        <f>INDEX(products!$A$1:$G$49,MATCH('orders '!$F763,products!$A$1:$A$49,0),MATCH('orders '!O$1,products!$A$1:$G$1,0))</f>
        <v>14.85</v>
      </c>
      <c r="P763" s="26">
        <f t="shared" si="35"/>
        <v>89.1</v>
      </c>
      <c r="Q763" s="11">
        <f>_xlfn.XLOOKUP($F763,products!$A$2:$A$49,products!$G$2:$G$49,,0)</f>
        <v>1.6335</v>
      </c>
      <c r="R763" s="6" t="str">
        <f>IF(_xlfn.XLOOKUP(E763,customers!A763:A1762,customers!I763:I1762,0)=0,"Not Available",(_xlfn.XLOOKUP(E763,customers!A763:A1762,customers!I763:I1762,0)))</f>
        <v>Yes</v>
      </c>
    </row>
    <row r="764" spans="1:18" x14ac:dyDescent="0.25">
      <c r="A764" s="6" t="s">
        <v>4797</v>
      </c>
      <c r="B764" s="23">
        <v>43563</v>
      </c>
      <c r="C764" s="6" t="str">
        <f t="shared" si="33"/>
        <v>Monday</v>
      </c>
      <c r="D764" s="6" t="str">
        <f t="shared" si="34"/>
        <v>April</v>
      </c>
      <c r="E764" s="6" t="s">
        <v>4798</v>
      </c>
      <c r="F764" s="6" t="s">
        <v>6160</v>
      </c>
      <c r="G764" s="6">
        <v>5</v>
      </c>
      <c r="H764" s="6" t="str">
        <f>_xlfn.XLOOKUP(E764,customers!$A$2:$A$1001,customers!$B$2:$B$1001,,0)</f>
        <v>Sharona Danilchik</v>
      </c>
      <c r="I764" s="6" t="str">
        <f>IF(_xlfn.XLOOKUP(E764,customers!$A$2:$A$1001,customers!$C$2:$C$1001,,0)=0,"Not Available",(_xlfn.XLOOKUP(E764,customers!$A$2:$A$1001,customers!$C$2:$C$1001,,0)))</f>
        <v>sdanilchikl6@mit.edu</v>
      </c>
      <c r="J764" s="6" t="str">
        <f>_xlfn.XLOOKUP(E764,customers!$A$1:$A$1001,customers!$G$1:$G$1001,,0)</f>
        <v>United Kingdom</v>
      </c>
      <c r="K764" s="6" t="str">
        <f>_xlfn.XLOOKUP($E764,customers!$A$2:$A$1001,customers!$F$2:$F$1001,,0)</f>
        <v>Halton</v>
      </c>
      <c r="L764" s="6" t="s">
        <v>6201</v>
      </c>
      <c r="M764" s="6" t="s">
        <v>6197</v>
      </c>
      <c r="N764" s="7">
        <f>INDEX(products!$A$1:$G$49,MATCH('orders '!$F764,products!$A$1:$A$49,0),MATCH('orders '!N$1,products!$A$1:$G$1,0))</f>
        <v>0.5</v>
      </c>
      <c r="O764" s="24">
        <f>INDEX(products!$A$1:$G$49,MATCH('orders '!$F764,products!$A$1:$A$49,0),MATCH('orders '!O$1,products!$A$1:$G$1,0))</f>
        <v>8.73</v>
      </c>
      <c r="P764" s="24">
        <f t="shared" si="35"/>
        <v>43.650000000000006</v>
      </c>
      <c r="Q764" s="8">
        <f>_xlfn.XLOOKUP($F764,products!$A$2:$A$49,products!$G$2:$G$49,,0)</f>
        <v>1.1349</v>
      </c>
      <c r="R764" s="6" t="str">
        <f>IF(_xlfn.XLOOKUP(E764,customers!A764:A1763,customers!I764:I1763,0)=0,"Not Available",(_xlfn.XLOOKUP(E764,customers!A764:A1763,customers!I764:I1763,0)))</f>
        <v>No</v>
      </c>
    </row>
    <row r="765" spans="1:18" x14ac:dyDescent="0.25">
      <c r="A765" s="9" t="s">
        <v>4803</v>
      </c>
      <c r="B765" s="25">
        <v>44587</v>
      </c>
      <c r="C765" s="9" t="str">
        <f t="shared" si="33"/>
        <v>Wednesday</v>
      </c>
      <c r="D765" s="9" t="str">
        <f t="shared" si="34"/>
        <v>January</v>
      </c>
      <c r="E765" s="9" t="s">
        <v>4804</v>
      </c>
      <c r="F765" s="9" t="s">
        <v>6180</v>
      </c>
      <c r="G765" s="9">
        <v>3</v>
      </c>
      <c r="H765" s="9" t="str">
        <f>_xlfn.XLOOKUP(E765,customers!$A$2:$A$1001,customers!$B$2:$B$1001,,0)</f>
        <v>Sarajane Potter</v>
      </c>
      <c r="I765" s="9" t="str">
        <f>IF(_xlfn.XLOOKUP(E765,customers!$A$2:$A$1001,customers!$C$2:$C$1001,,0)=0,"Not Available",(_xlfn.XLOOKUP(E765,customers!$A$2:$A$1001,customers!$C$2:$C$1001,,0)))</f>
        <v>Not Available</v>
      </c>
      <c r="J765" s="9" t="str">
        <f>_xlfn.XLOOKUP(E765,customers!$A$1:$A$1001,customers!$G$1:$G$1001,,0)</f>
        <v>United States</v>
      </c>
      <c r="K765" s="9" t="str">
        <f>_xlfn.XLOOKUP($E765,customers!$A$2:$A$1001,customers!$F$2:$F$1001,,0)</f>
        <v>Fort Worth</v>
      </c>
      <c r="L765" s="9" t="s">
        <v>6199</v>
      </c>
      <c r="M765" s="9" t="s">
        <v>6200</v>
      </c>
      <c r="N765" s="10">
        <f>INDEX(products!$A$1:$G$49,MATCH('orders '!$F765,products!$A$1:$A$49,0),MATCH('orders '!N$1,products!$A$1:$G$1,0))</f>
        <v>0.5</v>
      </c>
      <c r="O765" s="26">
        <f>INDEX(products!$A$1:$G$49,MATCH('orders '!$F765,products!$A$1:$A$49,0),MATCH('orders '!O$1,products!$A$1:$G$1,0))</f>
        <v>7.77</v>
      </c>
      <c r="P765" s="26">
        <f t="shared" si="35"/>
        <v>23.31</v>
      </c>
      <c r="Q765" s="11">
        <f>_xlfn.XLOOKUP($F765,products!$A$2:$A$49,products!$G$2:$G$49,,0)</f>
        <v>0.69929999999999992</v>
      </c>
      <c r="R765" s="6" t="str">
        <f>IF(_xlfn.XLOOKUP(E765,customers!A765:A1764,customers!I765:I1764,0)=0,"Not Available",(_xlfn.XLOOKUP(E765,customers!A765:A1764,customers!I765:I1764,0)))</f>
        <v>No</v>
      </c>
    </row>
    <row r="766" spans="1:18" x14ac:dyDescent="0.25">
      <c r="A766" s="6" t="s">
        <v>4808</v>
      </c>
      <c r="B766" s="23">
        <v>43797</v>
      </c>
      <c r="C766" s="6" t="str">
        <f t="shared" si="33"/>
        <v>Thursday</v>
      </c>
      <c r="D766" s="6" t="str">
        <f t="shared" si="34"/>
        <v>November</v>
      </c>
      <c r="E766" s="6" t="s">
        <v>4809</v>
      </c>
      <c r="F766" s="6" t="s">
        <v>6182</v>
      </c>
      <c r="G766" s="6">
        <v>6</v>
      </c>
      <c r="H766" s="6" t="str">
        <f>_xlfn.XLOOKUP(E766,customers!$A$2:$A$1001,customers!$B$2:$B$1001,,0)</f>
        <v>Bobby Folomkin</v>
      </c>
      <c r="I766" s="6" t="str">
        <f>IF(_xlfn.XLOOKUP(E766,customers!$A$2:$A$1001,customers!$C$2:$C$1001,,0)=0,"Not Available",(_xlfn.XLOOKUP(E766,customers!$A$2:$A$1001,customers!$C$2:$C$1001,,0)))</f>
        <v>bfolomkinl8@yolasite.com</v>
      </c>
      <c r="J766" s="6" t="str">
        <f>_xlfn.XLOOKUP(E766,customers!$A$1:$A$1001,customers!$G$1:$G$1001,,0)</f>
        <v>United States</v>
      </c>
      <c r="K766" s="6" t="str">
        <f>_xlfn.XLOOKUP($E766,customers!$A$2:$A$1001,customers!$F$2:$F$1001,,0)</f>
        <v>Fargo</v>
      </c>
      <c r="L766" s="6" t="s">
        <v>6199</v>
      </c>
      <c r="M766" s="6" t="s">
        <v>6200</v>
      </c>
      <c r="N766" s="7">
        <f>INDEX(products!$A$1:$G$49,MATCH('orders '!$F766,products!$A$1:$A$49,0),MATCH('orders '!N$1,products!$A$1:$G$1,0))</f>
        <v>2.5</v>
      </c>
      <c r="O766" s="24">
        <f>INDEX(products!$A$1:$G$49,MATCH('orders '!$F766,products!$A$1:$A$49,0),MATCH('orders '!O$1,products!$A$1:$G$1,0))</f>
        <v>29.784999999999997</v>
      </c>
      <c r="P766" s="24">
        <f t="shared" si="35"/>
        <v>178.70999999999998</v>
      </c>
      <c r="Q766" s="8">
        <f>_xlfn.XLOOKUP($F766,products!$A$2:$A$49,products!$G$2:$G$49,,0)</f>
        <v>2.6806499999999995</v>
      </c>
      <c r="R766" s="6" t="str">
        <f>IF(_xlfn.XLOOKUP(E766,customers!A766:A1765,customers!I766:I1765,0)=0,"Not Available",(_xlfn.XLOOKUP(E766,customers!A766:A1765,customers!I766:I1765,0)))</f>
        <v>Yes</v>
      </c>
    </row>
    <row r="767" spans="1:18" x14ac:dyDescent="0.25">
      <c r="A767" s="9" t="s">
        <v>4814</v>
      </c>
      <c r="B767" s="25">
        <v>43667</v>
      </c>
      <c r="C767" s="9" t="str">
        <f t="shared" si="33"/>
        <v>Sunday</v>
      </c>
      <c r="D767" s="9" t="str">
        <f t="shared" si="34"/>
        <v>July</v>
      </c>
      <c r="E767" s="9" t="s">
        <v>4815</v>
      </c>
      <c r="F767" s="9" t="s">
        <v>6138</v>
      </c>
      <c r="G767" s="9">
        <v>6</v>
      </c>
      <c r="H767" s="9" t="str">
        <f>_xlfn.XLOOKUP(E767,customers!$A$2:$A$1001,customers!$B$2:$B$1001,,0)</f>
        <v>Rafferty Pursglove</v>
      </c>
      <c r="I767" s="9" t="str">
        <f>IF(_xlfn.XLOOKUP(E767,customers!$A$2:$A$1001,customers!$C$2:$C$1001,,0)=0,"Not Available",(_xlfn.XLOOKUP(E767,customers!$A$2:$A$1001,customers!$C$2:$C$1001,,0)))</f>
        <v>rpursglovel9@biblegateway.com</v>
      </c>
      <c r="J767" s="9" t="str">
        <f>_xlfn.XLOOKUP(E767,customers!$A$1:$A$1001,customers!$G$1:$G$1001,,0)</f>
        <v>United States</v>
      </c>
      <c r="K767" s="9" t="str">
        <f>_xlfn.XLOOKUP($E767,customers!$A$2:$A$1001,customers!$F$2:$F$1001,,0)</f>
        <v>Garland</v>
      </c>
      <c r="L767" s="9" t="s">
        <v>6196</v>
      </c>
      <c r="M767" s="9" t="s">
        <v>6197</v>
      </c>
      <c r="N767" s="10">
        <f>INDEX(products!$A$1:$G$49,MATCH('orders '!$F767,products!$A$1:$A$49,0),MATCH('orders '!N$1,products!$A$1:$G$1,0))</f>
        <v>1</v>
      </c>
      <c r="O767" s="26">
        <f>INDEX(products!$A$1:$G$49,MATCH('orders '!$F767,products!$A$1:$A$49,0),MATCH('orders '!O$1,products!$A$1:$G$1,0))</f>
        <v>9.9499999999999993</v>
      </c>
      <c r="P767" s="26">
        <f t="shared" si="35"/>
        <v>59.699999999999996</v>
      </c>
      <c r="Q767" s="11">
        <f>_xlfn.XLOOKUP($F767,products!$A$2:$A$49,products!$G$2:$G$49,,0)</f>
        <v>0.59699999999999998</v>
      </c>
      <c r="R767" s="6" t="str">
        <f>IF(_xlfn.XLOOKUP(E767,customers!A767:A1766,customers!I767:I1766,0)=0,"Not Available",(_xlfn.XLOOKUP(E767,customers!A767:A1766,customers!I767:I1766,0)))</f>
        <v>Yes</v>
      </c>
    </row>
    <row r="768" spans="1:18" x14ac:dyDescent="0.25">
      <c r="A768" s="6" t="s">
        <v>4814</v>
      </c>
      <c r="B768" s="23">
        <v>43667</v>
      </c>
      <c r="C768" s="6" t="str">
        <f t="shared" si="33"/>
        <v>Sunday</v>
      </c>
      <c r="D768" s="6" t="str">
        <f t="shared" si="34"/>
        <v>July</v>
      </c>
      <c r="E768" s="6" t="s">
        <v>4815</v>
      </c>
      <c r="F768" s="6" t="s">
        <v>6180</v>
      </c>
      <c r="G768" s="6">
        <v>2</v>
      </c>
      <c r="H768" s="6" t="str">
        <f>_xlfn.XLOOKUP(E768,customers!$A$2:$A$1001,customers!$B$2:$B$1001,,0)</f>
        <v>Rafferty Pursglove</v>
      </c>
      <c r="I768" s="6" t="str">
        <f>IF(_xlfn.XLOOKUP(E768,customers!$A$2:$A$1001,customers!$C$2:$C$1001,,0)=0,"Not Available",(_xlfn.XLOOKUP(E768,customers!$A$2:$A$1001,customers!$C$2:$C$1001,,0)))</f>
        <v>rpursglovel9@biblegateway.com</v>
      </c>
      <c r="J768" s="6" t="str">
        <f>_xlfn.XLOOKUP(E768,customers!$A$1:$A$1001,customers!$G$1:$G$1001,,0)</f>
        <v>United States</v>
      </c>
      <c r="K768" s="6" t="str">
        <f>_xlfn.XLOOKUP($E768,customers!$A$2:$A$1001,customers!$F$2:$F$1001,,0)</f>
        <v>Garland</v>
      </c>
      <c r="L768" s="6" t="s">
        <v>6199</v>
      </c>
      <c r="M768" s="6" t="s">
        <v>6200</v>
      </c>
      <c r="N768" s="7">
        <f>INDEX(products!$A$1:$G$49,MATCH('orders '!$F768,products!$A$1:$A$49,0),MATCH('orders '!N$1,products!$A$1:$G$1,0))</f>
        <v>0.5</v>
      </c>
      <c r="O768" s="24">
        <f>INDEX(products!$A$1:$G$49,MATCH('orders '!$F768,products!$A$1:$A$49,0),MATCH('orders '!O$1,products!$A$1:$G$1,0))</f>
        <v>7.77</v>
      </c>
      <c r="P768" s="24">
        <f t="shared" si="35"/>
        <v>15.54</v>
      </c>
      <c r="Q768" s="8">
        <f>_xlfn.XLOOKUP($F768,products!$A$2:$A$49,products!$G$2:$G$49,,0)</f>
        <v>0.69929999999999992</v>
      </c>
      <c r="R768" s="6" t="str">
        <f>IF(_xlfn.XLOOKUP(E768,customers!A768:A1767,customers!I768:I1767,0)=0,"Not Available",(_xlfn.XLOOKUP(E768,customers!A768:A1767,customers!I768:I1767,0)))</f>
        <v>Not Available</v>
      </c>
    </row>
    <row r="769" spans="1:18" x14ac:dyDescent="0.25">
      <c r="A769" s="9" t="s">
        <v>4825</v>
      </c>
      <c r="B769" s="25">
        <v>44267</v>
      </c>
      <c r="C769" s="9" t="str">
        <f t="shared" si="33"/>
        <v>Friday</v>
      </c>
      <c r="D769" s="9" t="str">
        <f t="shared" si="34"/>
        <v>March</v>
      </c>
      <c r="E769" s="9" t="s">
        <v>4759</v>
      </c>
      <c r="F769" s="9" t="s">
        <v>6182</v>
      </c>
      <c r="G769" s="9">
        <v>3</v>
      </c>
      <c r="H769" s="9" t="str">
        <f>_xlfn.XLOOKUP(E769,customers!$A$2:$A$1001,customers!$B$2:$B$1001,,0)</f>
        <v>Foster Constance</v>
      </c>
      <c r="I769" s="9" t="str">
        <f>IF(_xlfn.XLOOKUP(E769,customers!$A$2:$A$1001,customers!$C$2:$C$1001,,0)=0,"Not Available",(_xlfn.XLOOKUP(E769,customers!$A$2:$A$1001,customers!$C$2:$C$1001,,0)))</f>
        <v>fconstancekz@ifeng.com</v>
      </c>
      <c r="J769" s="9" t="str">
        <f>_xlfn.XLOOKUP(E769,customers!$A$1:$A$1001,customers!$G$1:$G$1001,,0)</f>
        <v>United States</v>
      </c>
      <c r="K769" s="9" t="str">
        <f>_xlfn.XLOOKUP($E769,customers!$A$2:$A$1001,customers!$F$2:$F$1001,,0)</f>
        <v>Dallas</v>
      </c>
      <c r="L769" s="9" t="s">
        <v>6199</v>
      </c>
      <c r="M769" s="9" t="s">
        <v>6200</v>
      </c>
      <c r="N769" s="10">
        <f>INDEX(products!$A$1:$G$49,MATCH('orders '!$F769,products!$A$1:$A$49,0),MATCH('orders '!N$1,products!$A$1:$G$1,0))</f>
        <v>2.5</v>
      </c>
      <c r="O769" s="26">
        <f>INDEX(products!$A$1:$G$49,MATCH('orders '!$F769,products!$A$1:$A$49,0),MATCH('orders '!O$1,products!$A$1:$G$1,0))</f>
        <v>29.784999999999997</v>
      </c>
      <c r="P769" s="26">
        <f t="shared" si="35"/>
        <v>89.35499999999999</v>
      </c>
      <c r="Q769" s="11">
        <f>_xlfn.XLOOKUP($F769,products!$A$2:$A$49,products!$G$2:$G$49,,0)</f>
        <v>2.6806499999999995</v>
      </c>
      <c r="R769" s="6" t="str">
        <f>IF(_xlfn.XLOOKUP(E769,customers!A769:A1768,customers!I769:I1768,0)=0,"Not Available",(_xlfn.XLOOKUP(E769,customers!A769:A1768,customers!I769:I1768,0)))</f>
        <v>Not Available</v>
      </c>
    </row>
    <row r="770" spans="1:18" x14ac:dyDescent="0.25">
      <c r="A770" s="6" t="s">
        <v>4831</v>
      </c>
      <c r="B770" s="23">
        <v>44562</v>
      </c>
      <c r="C770" s="6" t="str">
        <f t="shared" si="33"/>
        <v>Saturday</v>
      </c>
      <c r="D770" s="6" t="str">
        <f t="shared" si="34"/>
        <v>January</v>
      </c>
      <c r="E770" s="6" t="s">
        <v>4759</v>
      </c>
      <c r="F770" s="6" t="s">
        <v>6179</v>
      </c>
      <c r="G770" s="6">
        <v>2</v>
      </c>
      <c r="H770" s="6" t="str">
        <f>_xlfn.XLOOKUP(E770,customers!$A$2:$A$1001,customers!$B$2:$B$1001,,0)</f>
        <v>Foster Constance</v>
      </c>
      <c r="I770" s="6" t="str">
        <f>IF(_xlfn.XLOOKUP(E770,customers!$A$2:$A$1001,customers!$C$2:$C$1001,,0)=0,"Not Available",(_xlfn.XLOOKUP(E770,customers!$A$2:$A$1001,customers!$C$2:$C$1001,,0)))</f>
        <v>fconstancekz@ifeng.com</v>
      </c>
      <c r="J770" s="6" t="str">
        <f>_xlfn.XLOOKUP(E770,customers!$A$1:$A$1001,customers!$G$1:$G$1001,,0)</f>
        <v>United States</v>
      </c>
      <c r="K770" s="6" t="str">
        <f>_xlfn.XLOOKUP($E770,customers!$A$2:$A$1001,customers!$F$2:$F$1001,,0)</f>
        <v>Dallas</v>
      </c>
      <c r="L770" s="6" t="s">
        <v>6196</v>
      </c>
      <c r="M770" s="6" t="s">
        <v>6200</v>
      </c>
      <c r="N770" s="7">
        <f>INDEX(products!$A$1:$G$49,MATCH('orders '!$F770,products!$A$1:$A$49,0),MATCH('orders '!N$1,products!$A$1:$G$1,0))</f>
        <v>1</v>
      </c>
      <c r="O770" s="24">
        <f>INDEX(products!$A$1:$G$49,MATCH('orders '!$F770,products!$A$1:$A$49,0),MATCH('orders '!O$1,products!$A$1:$G$1,0))</f>
        <v>11.95</v>
      </c>
      <c r="P770" s="24">
        <f t="shared" si="35"/>
        <v>23.9</v>
      </c>
      <c r="Q770" s="8">
        <f>_xlfn.XLOOKUP($F770,products!$A$2:$A$49,products!$G$2:$G$49,,0)</f>
        <v>0.71699999999999997</v>
      </c>
      <c r="R770" s="6" t="str">
        <f>IF(_xlfn.XLOOKUP(E770,customers!A770:A1769,customers!I770:I1769,0)=0,"Not Available",(_xlfn.XLOOKUP(E770,customers!A770:A1769,customers!I770:I1769,0)))</f>
        <v>Not Available</v>
      </c>
    </row>
    <row r="771" spans="1:18" x14ac:dyDescent="0.25">
      <c r="A771" s="9" t="s">
        <v>4836</v>
      </c>
      <c r="B771" s="25">
        <v>43912</v>
      </c>
      <c r="C771" s="9" t="str">
        <f t="shared" ref="C771:C834" si="36">TEXT(B771,"dddd")</f>
        <v>Sunday</v>
      </c>
      <c r="D771" s="9" t="str">
        <f t="shared" ref="D771:D834" si="37">TEXT(B771,"mmmm")</f>
        <v>March</v>
      </c>
      <c r="E771" s="9" t="s">
        <v>4837</v>
      </c>
      <c r="F771" s="9" t="s">
        <v>6151</v>
      </c>
      <c r="G771" s="9">
        <v>6</v>
      </c>
      <c r="H771" s="9" t="str">
        <f>_xlfn.XLOOKUP(E771,customers!$A$2:$A$1001,customers!$B$2:$B$1001,,0)</f>
        <v>Dalia Eburah</v>
      </c>
      <c r="I771" s="9" t="str">
        <f>IF(_xlfn.XLOOKUP(E771,customers!$A$2:$A$1001,customers!$C$2:$C$1001,,0)=0,"Not Available",(_xlfn.XLOOKUP(E771,customers!$A$2:$A$1001,customers!$C$2:$C$1001,,0)))</f>
        <v>deburahld@google.co.jp</v>
      </c>
      <c r="J771" s="9" t="str">
        <f>_xlfn.XLOOKUP(E771,customers!$A$1:$A$1001,customers!$G$1:$G$1001,,0)</f>
        <v>United Kingdom</v>
      </c>
      <c r="K771" s="9" t="str">
        <f>_xlfn.XLOOKUP($E771,customers!$A$2:$A$1001,customers!$F$2:$F$1001,,0)</f>
        <v>Birmingham</v>
      </c>
      <c r="L771" s="9" t="s">
        <v>6196</v>
      </c>
      <c r="M771" s="9" t="s">
        <v>6197</v>
      </c>
      <c r="N771" s="10">
        <f>INDEX(products!$A$1:$G$49,MATCH('orders '!$F771,products!$A$1:$A$49,0),MATCH('orders '!N$1,products!$A$1:$G$1,0))</f>
        <v>2.5</v>
      </c>
      <c r="O771" s="26">
        <f>INDEX(products!$A$1:$G$49,MATCH('orders '!$F771,products!$A$1:$A$49,0),MATCH('orders '!O$1,products!$A$1:$G$1,0))</f>
        <v>22.884999999999998</v>
      </c>
      <c r="P771" s="26">
        <f t="shared" ref="P771:P834" si="38">O771*G771</f>
        <v>137.31</v>
      </c>
      <c r="Q771" s="11">
        <f>_xlfn.XLOOKUP($F771,products!$A$2:$A$49,products!$G$2:$G$49,,0)</f>
        <v>1.3730999999999998</v>
      </c>
      <c r="R771" s="6" t="str">
        <f>IF(_xlfn.XLOOKUP(E771,customers!A771:A1770,customers!I771:I1770,0)=0,"Not Available",(_xlfn.XLOOKUP(E771,customers!A771:A1770,customers!I771:I1770,0)))</f>
        <v>No</v>
      </c>
    </row>
    <row r="772" spans="1:18" x14ac:dyDescent="0.25">
      <c r="A772" s="6" t="s">
        <v>4842</v>
      </c>
      <c r="B772" s="23">
        <v>44092</v>
      </c>
      <c r="C772" s="6" t="str">
        <f t="shared" si="36"/>
        <v>Friday</v>
      </c>
      <c r="D772" s="6" t="str">
        <f t="shared" si="37"/>
        <v>September</v>
      </c>
      <c r="E772" s="6" t="s">
        <v>4843</v>
      </c>
      <c r="F772" s="6" t="s">
        <v>6147</v>
      </c>
      <c r="G772" s="6">
        <v>1</v>
      </c>
      <c r="H772" s="6" t="str">
        <f>_xlfn.XLOOKUP(E772,customers!$A$2:$A$1001,customers!$B$2:$B$1001,,0)</f>
        <v>Martie Brimilcombe</v>
      </c>
      <c r="I772" s="6" t="str">
        <f>IF(_xlfn.XLOOKUP(E772,customers!$A$2:$A$1001,customers!$C$2:$C$1001,,0)=0,"Not Available",(_xlfn.XLOOKUP(E772,customers!$A$2:$A$1001,customers!$C$2:$C$1001,,0)))</f>
        <v>mbrimilcombele@cnn.com</v>
      </c>
      <c r="J772" s="6" t="str">
        <f>_xlfn.XLOOKUP(E772,customers!$A$1:$A$1001,customers!$G$1:$G$1001,,0)</f>
        <v>United States</v>
      </c>
      <c r="K772" s="6" t="str">
        <f>_xlfn.XLOOKUP($E772,customers!$A$2:$A$1001,customers!$F$2:$F$1001,,0)</f>
        <v>Springfield</v>
      </c>
      <c r="L772" s="6" t="s">
        <v>6199</v>
      </c>
      <c r="M772" s="6" t="s">
        <v>6202</v>
      </c>
      <c r="N772" s="7">
        <f>INDEX(products!$A$1:$G$49,MATCH('orders '!$F772,products!$A$1:$A$49,0),MATCH('orders '!N$1,products!$A$1:$G$1,0))</f>
        <v>1</v>
      </c>
      <c r="O772" s="24">
        <f>INDEX(products!$A$1:$G$49,MATCH('orders '!$F772,products!$A$1:$A$49,0),MATCH('orders '!O$1,products!$A$1:$G$1,0))</f>
        <v>9.9499999999999993</v>
      </c>
      <c r="P772" s="24">
        <f t="shared" si="38"/>
        <v>9.9499999999999993</v>
      </c>
      <c r="Q772" s="8">
        <f>_xlfn.XLOOKUP($F772,products!$A$2:$A$49,products!$G$2:$G$49,,0)</f>
        <v>0.89549999999999985</v>
      </c>
      <c r="R772" s="6" t="str">
        <f>IF(_xlfn.XLOOKUP(E772,customers!A772:A1771,customers!I772:I1771,0)=0,"Not Available",(_xlfn.XLOOKUP(E772,customers!A772:A1771,customers!I772:I1771,0)))</f>
        <v>No</v>
      </c>
    </row>
    <row r="773" spans="1:18" x14ac:dyDescent="0.25">
      <c r="A773" s="9" t="s">
        <v>4847</v>
      </c>
      <c r="B773" s="25">
        <v>43468</v>
      </c>
      <c r="C773" s="9" t="str">
        <f t="shared" si="36"/>
        <v>Thursday</v>
      </c>
      <c r="D773" s="9" t="str">
        <f t="shared" si="37"/>
        <v>January</v>
      </c>
      <c r="E773" s="9" t="s">
        <v>4848</v>
      </c>
      <c r="F773" s="9" t="s">
        <v>6173</v>
      </c>
      <c r="G773" s="9">
        <v>3</v>
      </c>
      <c r="H773" s="9" t="str">
        <f>_xlfn.XLOOKUP(E773,customers!$A$2:$A$1001,customers!$B$2:$B$1001,,0)</f>
        <v>Suzanna Bollam</v>
      </c>
      <c r="I773" s="9" t="str">
        <f>IF(_xlfn.XLOOKUP(E773,customers!$A$2:$A$1001,customers!$C$2:$C$1001,,0)=0,"Not Available",(_xlfn.XLOOKUP(E773,customers!$A$2:$A$1001,customers!$C$2:$C$1001,,0)))</f>
        <v>sbollamlf@list-manage.com</v>
      </c>
      <c r="J773" s="9" t="str">
        <f>_xlfn.XLOOKUP(E773,customers!$A$1:$A$1001,customers!$G$1:$G$1001,,0)</f>
        <v>United States</v>
      </c>
      <c r="K773" s="9" t="str">
        <f>_xlfn.XLOOKUP($E773,customers!$A$2:$A$1001,customers!$F$2:$F$1001,,0)</f>
        <v>Littleton</v>
      </c>
      <c r="L773" s="9" t="s">
        <v>6196</v>
      </c>
      <c r="M773" s="9" t="s">
        <v>6200</v>
      </c>
      <c r="N773" s="10">
        <f>INDEX(products!$A$1:$G$49,MATCH('orders '!$F773,products!$A$1:$A$49,0),MATCH('orders '!N$1,products!$A$1:$G$1,0))</f>
        <v>0.5</v>
      </c>
      <c r="O773" s="26">
        <f>INDEX(products!$A$1:$G$49,MATCH('orders '!$F773,products!$A$1:$A$49,0),MATCH('orders '!O$1,products!$A$1:$G$1,0))</f>
        <v>7.169999999999999</v>
      </c>
      <c r="P773" s="26">
        <f t="shared" si="38"/>
        <v>21.509999999999998</v>
      </c>
      <c r="Q773" s="11">
        <f>_xlfn.XLOOKUP($F773,products!$A$2:$A$49,products!$G$2:$G$49,,0)</f>
        <v>0.43019999999999992</v>
      </c>
      <c r="R773" s="6" t="str">
        <f>IF(_xlfn.XLOOKUP(E773,customers!A773:A1772,customers!I773:I1772,0)=0,"Not Available",(_xlfn.XLOOKUP(E773,customers!A773:A1772,customers!I773:I1772,0)))</f>
        <v>No</v>
      </c>
    </row>
    <row r="774" spans="1:18" x14ac:dyDescent="0.25">
      <c r="A774" s="6" t="s">
        <v>4853</v>
      </c>
      <c r="B774" s="23">
        <v>44468</v>
      </c>
      <c r="C774" s="6" t="str">
        <f t="shared" si="36"/>
        <v>Wednesday</v>
      </c>
      <c r="D774" s="6" t="str">
        <f t="shared" si="37"/>
        <v>September</v>
      </c>
      <c r="E774" s="6" t="s">
        <v>4854</v>
      </c>
      <c r="F774" s="6" t="s">
        <v>6141</v>
      </c>
      <c r="G774" s="6">
        <v>6</v>
      </c>
      <c r="H774" s="6" t="str">
        <f>_xlfn.XLOOKUP(E774,customers!$A$2:$A$1001,customers!$B$2:$B$1001,,0)</f>
        <v>Mellisa Mebes</v>
      </c>
      <c r="I774" s="6" t="str">
        <f>IF(_xlfn.XLOOKUP(E774,customers!$A$2:$A$1001,customers!$C$2:$C$1001,,0)=0,"Not Available",(_xlfn.XLOOKUP(E774,customers!$A$2:$A$1001,customers!$C$2:$C$1001,,0)))</f>
        <v>Not Available</v>
      </c>
      <c r="J774" s="6" t="str">
        <f>_xlfn.XLOOKUP(E774,customers!$A$1:$A$1001,customers!$G$1:$G$1001,,0)</f>
        <v>United States</v>
      </c>
      <c r="K774" s="6" t="str">
        <f>_xlfn.XLOOKUP($E774,customers!$A$2:$A$1001,customers!$F$2:$F$1001,,0)</f>
        <v>Baltimore</v>
      </c>
      <c r="L774" s="6" t="s">
        <v>6198</v>
      </c>
      <c r="M774" s="6" t="s">
        <v>6197</v>
      </c>
      <c r="N774" s="7">
        <f>INDEX(products!$A$1:$G$49,MATCH('orders '!$F774,products!$A$1:$A$49,0),MATCH('orders '!N$1,products!$A$1:$G$1,0))</f>
        <v>1</v>
      </c>
      <c r="O774" s="24">
        <f>INDEX(products!$A$1:$G$49,MATCH('orders '!$F774,products!$A$1:$A$49,0),MATCH('orders '!O$1,products!$A$1:$G$1,0))</f>
        <v>13.75</v>
      </c>
      <c r="P774" s="24">
        <f t="shared" si="38"/>
        <v>82.5</v>
      </c>
      <c r="Q774" s="8">
        <f>_xlfn.XLOOKUP($F774,products!$A$2:$A$49,products!$G$2:$G$49,,0)</f>
        <v>1.5125</v>
      </c>
      <c r="R774" s="6" t="str">
        <f>IF(_xlfn.XLOOKUP(E774,customers!A774:A1773,customers!I774:I1773,0)=0,"Not Available",(_xlfn.XLOOKUP(E774,customers!A774:A1773,customers!I774:I1773,0)))</f>
        <v>No</v>
      </c>
    </row>
    <row r="775" spans="1:18" x14ac:dyDescent="0.25">
      <c r="A775" s="9" t="s">
        <v>4858</v>
      </c>
      <c r="B775" s="25">
        <v>44488</v>
      </c>
      <c r="C775" s="9" t="str">
        <f t="shared" si="36"/>
        <v>Tuesday</v>
      </c>
      <c r="D775" s="9" t="str">
        <f t="shared" si="37"/>
        <v>October</v>
      </c>
      <c r="E775" s="9" t="s">
        <v>4859</v>
      </c>
      <c r="F775" s="9" t="s">
        <v>6159</v>
      </c>
      <c r="G775" s="9">
        <v>2</v>
      </c>
      <c r="H775" s="9" t="str">
        <f>_xlfn.XLOOKUP(E775,customers!$A$2:$A$1001,customers!$B$2:$B$1001,,0)</f>
        <v>Alva Filipczak</v>
      </c>
      <c r="I775" s="9" t="str">
        <f>IF(_xlfn.XLOOKUP(E775,customers!$A$2:$A$1001,customers!$C$2:$C$1001,,0)=0,"Not Available",(_xlfn.XLOOKUP(E775,customers!$A$2:$A$1001,customers!$C$2:$C$1001,,0)))</f>
        <v>afilipczaklh@ning.com</v>
      </c>
      <c r="J775" s="9" t="str">
        <f>_xlfn.XLOOKUP(E775,customers!$A$1:$A$1001,customers!$G$1:$G$1001,,0)</f>
        <v>Ireland</v>
      </c>
      <c r="K775" s="9" t="str">
        <f>_xlfn.XLOOKUP($E775,customers!$A$2:$A$1001,customers!$F$2:$F$1001,,0)</f>
        <v>Moycullen</v>
      </c>
      <c r="L775" s="9" t="s">
        <v>6201</v>
      </c>
      <c r="M775" s="9" t="s">
        <v>6197</v>
      </c>
      <c r="N775" s="10">
        <f>INDEX(products!$A$1:$G$49,MATCH('orders '!$F775,products!$A$1:$A$49,0),MATCH('orders '!N$1,products!$A$1:$G$1,0))</f>
        <v>0.2</v>
      </c>
      <c r="O775" s="26">
        <f>INDEX(products!$A$1:$G$49,MATCH('orders '!$F775,products!$A$1:$A$49,0),MATCH('orders '!O$1,products!$A$1:$G$1,0))</f>
        <v>4.3650000000000002</v>
      </c>
      <c r="P775" s="26">
        <f t="shared" si="38"/>
        <v>8.73</v>
      </c>
      <c r="Q775" s="11">
        <f>_xlfn.XLOOKUP($F775,products!$A$2:$A$49,products!$G$2:$G$49,,0)</f>
        <v>0.56745000000000001</v>
      </c>
      <c r="R775" s="6" t="str">
        <f>IF(_xlfn.XLOOKUP(E775,customers!A775:A1774,customers!I775:I1774,0)=0,"Not Available",(_xlfn.XLOOKUP(E775,customers!A775:A1774,customers!I775:I1774,0)))</f>
        <v>No</v>
      </c>
    </row>
    <row r="776" spans="1:18" x14ac:dyDescent="0.25">
      <c r="A776" s="6" t="s">
        <v>4864</v>
      </c>
      <c r="B776" s="23">
        <v>44756</v>
      </c>
      <c r="C776" s="6" t="str">
        <f t="shared" si="36"/>
        <v>Thursday</v>
      </c>
      <c r="D776" s="6" t="str">
        <f t="shared" si="37"/>
        <v>July</v>
      </c>
      <c r="E776" s="6" t="s">
        <v>4865</v>
      </c>
      <c r="F776" s="6" t="s">
        <v>6138</v>
      </c>
      <c r="G776" s="6">
        <v>2</v>
      </c>
      <c r="H776" s="6" t="str">
        <f>_xlfn.XLOOKUP(E776,customers!$A$2:$A$1001,customers!$B$2:$B$1001,,0)</f>
        <v>Dorette Hinemoor</v>
      </c>
      <c r="I776" s="6" t="str">
        <f>IF(_xlfn.XLOOKUP(E776,customers!$A$2:$A$1001,customers!$C$2:$C$1001,,0)=0,"Not Available",(_xlfn.XLOOKUP(E776,customers!$A$2:$A$1001,customers!$C$2:$C$1001,,0)))</f>
        <v>Not Available</v>
      </c>
      <c r="J776" s="6" t="str">
        <f>_xlfn.XLOOKUP(E776,customers!$A$1:$A$1001,customers!$G$1:$G$1001,,0)</f>
        <v>United States</v>
      </c>
      <c r="K776" s="6" t="str">
        <f>_xlfn.XLOOKUP($E776,customers!$A$2:$A$1001,customers!$F$2:$F$1001,,0)</f>
        <v>Fort Lauderdale</v>
      </c>
      <c r="L776" s="6" t="s">
        <v>6196</v>
      </c>
      <c r="M776" s="6" t="s">
        <v>6197</v>
      </c>
      <c r="N776" s="7">
        <f>INDEX(products!$A$1:$G$49,MATCH('orders '!$F776,products!$A$1:$A$49,0),MATCH('orders '!N$1,products!$A$1:$G$1,0))</f>
        <v>1</v>
      </c>
      <c r="O776" s="24">
        <f>INDEX(products!$A$1:$G$49,MATCH('orders '!$F776,products!$A$1:$A$49,0),MATCH('orders '!O$1,products!$A$1:$G$1,0))</f>
        <v>9.9499999999999993</v>
      </c>
      <c r="P776" s="24">
        <f t="shared" si="38"/>
        <v>19.899999999999999</v>
      </c>
      <c r="Q776" s="8">
        <f>_xlfn.XLOOKUP($F776,products!$A$2:$A$49,products!$G$2:$G$49,,0)</f>
        <v>0.59699999999999998</v>
      </c>
      <c r="R776" s="6" t="str">
        <f>IF(_xlfn.XLOOKUP(E776,customers!A776:A1775,customers!I776:I1775,0)=0,"Not Available",(_xlfn.XLOOKUP(E776,customers!A776:A1775,customers!I776:I1775,0)))</f>
        <v>Yes</v>
      </c>
    </row>
    <row r="777" spans="1:18" x14ac:dyDescent="0.25">
      <c r="A777" s="9" t="s">
        <v>4869</v>
      </c>
      <c r="B777" s="25">
        <v>44396</v>
      </c>
      <c r="C777" s="9" t="str">
        <f t="shared" si="36"/>
        <v>Monday</v>
      </c>
      <c r="D777" s="9" t="str">
        <f t="shared" si="37"/>
        <v>July</v>
      </c>
      <c r="E777" s="9" t="s">
        <v>4870</v>
      </c>
      <c r="F777" s="9" t="s">
        <v>6176</v>
      </c>
      <c r="G777" s="9">
        <v>2</v>
      </c>
      <c r="H777" s="9" t="str">
        <f>_xlfn.XLOOKUP(E777,customers!$A$2:$A$1001,customers!$B$2:$B$1001,,0)</f>
        <v>Rhetta Elnaugh</v>
      </c>
      <c r="I777" s="9" t="str">
        <f>IF(_xlfn.XLOOKUP(E777,customers!$A$2:$A$1001,customers!$C$2:$C$1001,,0)=0,"Not Available",(_xlfn.XLOOKUP(E777,customers!$A$2:$A$1001,customers!$C$2:$C$1001,,0)))</f>
        <v>relnaughlj@comsenz.com</v>
      </c>
      <c r="J777" s="9" t="str">
        <f>_xlfn.XLOOKUP(E777,customers!$A$1:$A$1001,customers!$G$1:$G$1001,,0)</f>
        <v>United States</v>
      </c>
      <c r="K777" s="9" t="str">
        <f>_xlfn.XLOOKUP($E777,customers!$A$2:$A$1001,customers!$F$2:$F$1001,,0)</f>
        <v>San Diego</v>
      </c>
      <c r="L777" s="9" t="s">
        <v>6198</v>
      </c>
      <c r="M777" s="9" t="s">
        <v>6200</v>
      </c>
      <c r="N777" s="10">
        <f>INDEX(products!$A$1:$G$49,MATCH('orders '!$F777,products!$A$1:$A$49,0),MATCH('orders '!N$1,products!$A$1:$G$1,0))</f>
        <v>0.5</v>
      </c>
      <c r="O777" s="26">
        <f>INDEX(products!$A$1:$G$49,MATCH('orders '!$F777,products!$A$1:$A$49,0),MATCH('orders '!O$1,products!$A$1:$G$1,0))</f>
        <v>8.91</v>
      </c>
      <c r="P777" s="26">
        <f t="shared" si="38"/>
        <v>17.82</v>
      </c>
      <c r="Q777" s="11">
        <f>_xlfn.XLOOKUP($F777,products!$A$2:$A$49,products!$G$2:$G$49,,0)</f>
        <v>0.98009999999999997</v>
      </c>
      <c r="R777" s="6" t="str">
        <f>IF(_xlfn.XLOOKUP(E777,customers!A777:A1776,customers!I777:I1776,0)=0,"Not Available",(_xlfn.XLOOKUP(E777,customers!A777:A1776,customers!I777:I1776,0)))</f>
        <v>Yes</v>
      </c>
    </row>
    <row r="778" spans="1:18" x14ac:dyDescent="0.25">
      <c r="A778" s="6" t="s">
        <v>4875</v>
      </c>
      <c r="B778" s="23">
        <v>44540</v>
      </c>
      <c r="C778" s="6" t="str">
        <f t="shared" si="36"/>
        <v>Friday</v>
      </c>
      <c r="D778" s="6" t="str">
        <f t="shared" si="37"/>
        <v>December</v>
      </c>
      <c r="E778" s="6" t="s">
        <v>4876</v>
      </c>
      <c r="F778" s="6" t="s">
        <v>6157</v>
      </c>
      <c r="G778" s="6">
        <v>3</v>
      </c>
      <c r="H778" s="6" t="str">
        <f>_xlfn.XLOOKUP(E778,customers!$A$2:$A$1001,customers!$B$2:$B$1001,,0)</f>
        <v>Jule Deehan</v>
      </c>
      <c r="I778" s="6" t="str">
        <f>IF(_xlfn.XLOOKUP(E778,customers!$A$2:$A$1001,customers!$C$2:$C$1001,,0)=0,"Not Available",(_xlfn.XLOOKUP(E778,customers!$A$2:$A$1001,customers!$C$2:$C$1001,,0)))</f>
        <v>jdeehanlk@about.me</v>
      </c>
      <c r="J778" s="6" t="str">
        <f>_xlfn.XLOOKUP(E778,customers!$A$1:$A$1001,customers!$G$1:$G$1001,,0)</f>
        <v>United States</v>
      </c>
      <c r="K778" s="6" t="str">
        <f>_xlfn.XLOOKUP($E778,customers!$A$2:$A$1001,customers!$F$2:$F$1001,,0)</f>
        <v>Dallas</v>
      </c>
      <c r="L778" s="6" t="s">
        <v>6199</v>
      </c>
      <c r="M778" s="6" t="s">
        <v>6197</v>
      </c>
      <c r="N778" s="7">
        <f>INDEX(products!$A$1:$G$49,MATCH('orders '!$F778,products!$A$1:$A$49,0),MATCH('orders '!N$1,products!$A$1:$G$1,0))</f>
        <v>0.5</v>
      </c>
      <c r="O778" s="24">
        <f>INDEX(products!$A$1:$G$49,MATCH('orders '!$F778,products!$A$1:$A$49,0),MATCH('orders '!O$1,products!$A$1:$G$1,0))</f>
        <v>6.75</v>
      </c>
      <c r="P778" s="24">
        <f t="shared" si="38"/>
        <v>20.25</v>
      </c>
      <c r="Q778" s="8">
        <f>_xlfn.XLOOKUP($F778,products!$A$2:$A$49,products!$G$2:$G$49,,0)</f>
        <v>0.60749999999999993</v>
      </c>
      <c r="R778" s="6" t="str">
        <f>IF(_xlfn.XLOOKUP(E778,customers!A778:A1777,customers!I778:I1777,0)=0,"Not Available",(_xlfn.XLOOKUP(E778,customers!A778:A1777,customers!I778:I1777,0)))</f>
        <v>No</v>
      </c>
    </row>
    <row r="779" spans="1:18" x14ac:dyDescent="0.25">
      <c r="A779" s="9" t="s">
        <v>4881</v>
      </c>
      <c r="B779" s="25">
        <v>43541</v>
      </c>
      <c r="C779" s="9" t="str">
        <f t="shared" si="36"/>
        <v>Sunday</v>
      </c>
      <c r="D779" s="9" t="str">
        <f t="shared" si="37"/>
        <v>March</v>
      </c>
      <c r="E779" s="9" t="s">
        <v>4882</v>
      </c>
      <c r="F779" s="9" t="s">
        <v>6182</v>
      </c>
      <c r="G779" s="9">
        <v>2</v>
      </c>
      <c r="H779" s="9" t="str">
        <f>_xlfn.XLOOKUP(E779,customers!$A$2:$A$1001,customers!$B$2:$B$1001,,0)</f>
        <v>Janella Eden</v>
      </c>
      <c r="I779" s="9" t="str">
        <f>IF(_xlfn.XLOOKUP(E779,customers!$A$2:$A$1001,customers!$C$2:$C$1001,,0)=0,"Not Available",(_xlfn.XLOOKUP(E779,customers!$A$2:$A$1001,customers!$C$2:$C$1001,,0)))</f>
        <v>jedenll@e-recht24.de</v>
      </c>
      <c r="J779" s="9" t="str">
        <f>_xlfn.XLOOKUP(E779,customers!$A$1:$A$1001,customers!$G$1:$G$1001,,0)</f>
        <v>United States</v>
      </c>
      <c r="K779" s="9" t="str">
        <f>_xlfn.XLOOKUP($E779,customers!$A$2:$A$1001,customers!$F$2:$F$1001,,0)</f>
        <v>Joliet</v>
      </c>
      <c r="L779" s="9" t="s">
        <v>6199</v>
      </c>
      <c r="M779" s="9" t="s">
        <v>6200</v>
      </c>
      <c r="N779" s="10">
        <f>INDEX(products!$A$1:$G$49,MATCH('orders '!$F779,products!$A$1:$A$49,0),MATCH('orders '!N$1,products!$A$1:$G$1,0))</f>
        <v>2.5</v>
      </c>
      <c r="O779" s="26">
        <f>INDEX(products!$A$1:$G$49,MATCH('orders '!$F779,products!$A$1:$A$49,0),MATCH('orders '!O$1,products!$A$1:$G$1,0))</f>
        <v>29.784999999999997</v>
      </c>
      <c r="P779" s="26">
        <f t="shared" si="38"/>
        <v>59.569999999999993</v>
      </c>
      <c r="Q779" s="11">
        <f>_xlfn.XLOOKUP($F779,products!$A$2:$A$49,products!$G$2:$G$49,,0)</f>
        <v>2.6806499999999995</v>
      </c>
      <c r="R779" s="6" t="str">
        <f>IF(_xlfn.XLOOKUP(E779,customers!A779:A1778,customers!I779:I1778,0)=0,"Not Available",(_xlfn.XLOOKUP(E779,customers!A779:A1778,customers!I779:I1778,0)))</f>
        <v>No</v>
      </c>
    </row>
    <row r="780" spans="1:18" x14ac:dyDescent="0.25">
      <c r="A780" s="6" t="s">
        <v>4886</v>
      </c>
      <c r="B780" s="23">
        <v>43889</v>
      </c>
      <c r="C780" s="6" t="str">
        <f t="shared" si="36"/>
        <v>Friday</v>
      </c>
      <c r="D780" s="6" t="str">
        <f t="shared" si="37"/>
        <v>February</v>
      </c>
      <c r="E780" s="6" t="s">
        <v>4933</v>
      </c>
      <c r="F780" s="6" t="s">
        <v>6161</v>
      </c>
      <c r="G780" s="6">
        <v>2</v>
      </c>
      <c r="H780" s="6" t="str">
        <f>_xlfn.XLOOKUP(E780,customers!$A$2:$A$1001,customers!$B$2:$B$1001,,0)</f>
        <v>Cam Jewster</v>
      </c>
      <c r="I780" s="6" t="str">
        <f>IF(_xlfn.XLOOKUP(E780,customers!$A$2:$A$1001,customers!$C$2:$C$1001,,0)=0,"Not Available",(_xlfn.XLOOKUP(E780,customers!$A$2:$A$1001,customers!$C$2:$C$1001,,0)))</f>
        <v>cjewsterlu@moonfruit.com</v>
      </c>
      <c r="J780" s="6" t="str">
        <f>_xlfn.XLOOKUP(E780,customers!$A$1:$A$1001,customers!$G$1:$G$1001,,0)</f>
        <v>United States</v>
      </c>
      <c r="K780" s="6" t="str">
        <f>_xlfn.XLOOKUP($E780,customers!$A$2:$A$1001,customers!$F$2:$F$1001,,0)</f>
        <v>Dayton</v>
      </c>
      <c r="L780" s="6" t="s">
        <v>6201</v>
      </c>
      <c r="M780" s="6" t="s">
        <v>6200</v>
      </c>
      <c r="N780" s="7">
        <f>INDEX(products!$A$1:$G$49,MATCH('orders '!$F780,products!$A$1:$A$49,0),MATCH('orders '!N$1,products!$A$1:$G$1,0))</f>
        <v>0.5</v>
      </c>
      <c r="O780" s="24">
        <f>INDEX(products!$A$1:$G$49,MATCH('orders '!$F780,products!$A$1:$A$49,0),MATCH('orders '!O$1,products!$A$1:$G$1,0))</f>
        <v>9.51</v>
      </c>
      <c r="P780" s="24">
        <f t="shared" si="38"/>
        <v>19.02</v>
      </c>
      <c r="Q780" s="8">
        <f>_xlfn.XLOOKUP($F780,products!$A$2:$A$49,products!$G$2:$G$49,,0)</f>
        <v>1.2363</v>
      </c>
      <c r="R780" s="6" t="str">
        <f>IF(_xlfn.XLOOKUP(E780,customers!A780:A1779,customers!I780:I1779,0)=0,"Not Available",(_xlfn.XLOOKUP(E780,customers!A780:A1779,customers!I780:I1779,0)))</f>
        <v>Yes</v>
      </c>
    </row>
    <row r="781" spans="1:18" x14ac:dyDescent="0.25">
      <c r="A781" s="9" t="s">
        <v>4892</v>
      </c>
      <c r="B781" s="25">
        <v>43985</v>
      </c>
      <c r="C781" s="9" t="str">
        <f t="shared" si="36"/>
        <v>Wednesday</v>
      </c>
      <c r="D781" s="9" t="str">
        <f t="shared" si="37"/>
        <v>June</v>
      </c>
      <c r="E781" s="9" t="s">
        <v>4893</v>
      </c>
      <c r="F781" s="9" t="s">
        <v>6143</v>
      </c>
      <c r="G781" s="9">
        <v>6</v>
      </c>
      <c r="H781" s="9" t="str">
        <f>_xlfn.XLOOKUP(E781,customers!$A$2:$A$1001,customers!$B$2:$B$1001,,0)</f>
        <v>Ugo Southerden</v>
      </c>
      <c r="I781" s="9" t="str">
        <f>IF(_xlfn.XLOOKUP(E781,customers!$A$2:$A$1001,customers!$C$2:$C$1001,,0)=0,"Not Available",(_xlfn.XLOOKUP(E781,customers!$A$2:$A$1001,customers!$C$2:$C$1001,,0)))</f>
        <v>usoutherdenln@hao123.com</v>
      </c>
      <c r="J781" s="9" t="str">
        <f>_xlfn.XLOOKUP(E781,customers!$A$1:$A$1001,customers!$G$1:$G$1001,,0)</f>
        <v>United States</v>
      </c>
      <c r="K781" s="9" t="str">
        <f>_xlfn.XLOOKUP($E781,customers!$A$2:$A$1001,customers!$F$2:$F$1001,,0)</f>
        <v>Clearwater</v>
      </c>
      <c r="L781" s="9" t="s">
        <v>6201</v>
      </c>
      <c r="M781" s="9" t="s">
        <v>6202</v>
      </c>
      <c r="N781" s="10">
        <f>INDEX(products!$A$1:$G$49,MATCH('orders '!$F781,products!$A$1:$A$49,0),MATCH('orders '!N$1,products!$A$1:$G$1,0))</f>
        <v>1</v>
      </c>
      <c r="O781" s="26">
        <f>INDEX(products!$A$1:$G$49,MATCH('orders '!$F781,products!$A$1:$A$49,0),MATCH('orders '!O$1,products!$A$1:$G$1,0))</f>
        <v>12.95</v>
      </c>
      <c r="P781" s="26">
        <f t="shared" si="38"/>
        <v>77.699999999999989</v>
      </c>
      <c r="Q781" s="11">
        <f>_xlfn.XLOOKUP($F781,products!$A$2:$A$49,products!$G$2:$G$49,,0)</f>
        <v>1.6835</v>
      </c>
      <c r="R781" s="6" t="str">
        <f>IF(_xlfn.XLOOKUP(E781,customers!A781:A1780,customers!I781:I1780,0)=0,"Not Available",(_xlfn.XLOOKUP(E781,customers!A781:A1780,customers!I781:I1780,0)))</f>
        <v>Yes</v>
      </c>
    </row>
    <row r="782" spans="1:18" x14ac:dyDescent="0.25">
      <c r="A782" s="6" t="s">
        <v>4898</v>
      </c>
      <c r="B782" s="23">
        <v>43883</v>
      </c>
      <c r="C782" s="6" t="str">
        <f t="shared" si="36"/>
        <v>Saturday</v>
      </c>
      <c r="D782" s="6" t="str">
        <f t="shared" si="37"/>
        <v>February</v>
      </c>
      <c r="E782" s="6" t="s">
        <v>4899</v>
      </c>
      <c r="F782" s="6" t="s">
        <v>6141</v>
      </c>
      <c r="G782" s="6">
        <v>3</v>
      </c>
      <c r="H782" s="6" t="str">
        <f>_xlfn.XLOOKUP(E782,customers!$A$2:$A$1001,customers!$B$2:$B$1001,,0)</f>
        <v>Verne Dunkerley</v>
      </c>
      <c r="I782" s="6" t="str">
        <f>IF(_xlfn.XLOOKUP(E782,customers!$A$2:$A$1001,customers!$C$2:$C$1001,,0)=0,"Not Available",(_xlfn.XLOOKUP(E782,customers!$A$2:$A$1001,customers!$C$2:$C$1001,,0)))</f>
        <v>Not Available</v>
      </c>
      <c r="J782" s="6" t="str">
        <f>_xlfn.XLOOKUP(E782,customers!$A$1:$A$1001,customers!$G$1:$G$1001,,0)</f>
        <v>United States</v>
      </c>
      <c r="K782" s="6" t="str">
        <f>_xlfn.XLOOKUP($E782,customers!$A$2:$A$1001,customers!$F$2:$F$1001,,0)</f>
        <v>Minneapolis</v>
      </c>
      <c r="L782" s="6" t="s">
        <v>6198</v>
      </c>
      <c r="M782" s="6" t="s">
        <v>6197</v>
      </c>
      <c r="N782" s="7">
        <f>INDEX(products!$A$1:$G$49,MATCH('orders '!$F782,products!$A$1:$A$49,0),MATCH('orders '!N$1,products!$A$1:$G$1,0))</f>
        <v>1</v>
      </c>
      <c r="O782" s="24">
        <f>INDEX(products!$A$1:$G$49,MATCH('orders '!$F782,products!$A$1:$A$49,0),MATCH('orders '!O$1,products!$A$1:$G$1,0))</f>
        <v>13.75</v>
      </c>
      <c r="P782" s="24">
        <f t="shared" si="38"/>
        <v>41.25</v>
      </c>
      <c r="Q782" s="8">
        <f>_xlfn.XLOOKUP($F782,products!$A$2:$A$49,products!$G$2:$G$49,,0)</f>
        <v>1.5125</v>
      </c>
      <c r="R782" s="6" t="str">
        <f>IF(_xlfn.XLOOKUP(E782,customers!A782:A1781,customers!I782:I1781,0)=0,"Not Available",(_xlfn.XLOOKUP(E782,customers!A782:A1781,customers!I782:I1781,0)))</f>
        <v>No</v>
      </c>
    </row>
    <row r="783" spans="1:18" x14ac:dyDescent="0.25">
      <c r="A783" s="9" t="s">
        <v>4903</v>
      </c>
      <c r="B783" s="25">
        <v>43778</v>
      </c>
      <c r="C783" s="9" t="str">
        <f t="shared" si="36"/>
        <v>Saturday</v>
      </c>
      <c r="D783" s="9" t="str">
        <f t="shared" si="37"/>
        <v>November</v>
      </c>
      <c r="E783" s="9" t="s">
        <v>4904</v>
      </c>
      <c r="F783" s="9" t="s">
        <v>6164</v>
      </c>
      <c r="G783" s="9">
        <v>4</v>
      </c>
      <c r="H783" s="9" t="str">
        <f>_xlfn.XLOOKUP(E783,customers!$A$2:$A$1001,customers!$B$2:$B$1001,,0)</f>
        <v>Lacee Burtenshaw</v>
      </c>
      <c r="I783" s="9" t="str">
        <f>IF(_xlfn.XLOOKUP(E783,customers!$A$2:$A$1001,customers!$C$2:$C$1001,,0)=0,"Not Available",(_xlfn.XLOOKUP(E783,customers!$A$2:$A$1001,customers!$C$2:$C$1001,,0)))</f>
        <v>lburtenshawlp@shinystat.com</v>
      </c>
      <c r="J783" s="9" t="str">
        <f>_xlfn.XLOOKUP(E783,customers!$A$1:$A$1001,customers!$G$1:$G$1001,,0)</f>
        <v>United States</v>
      </c>
      <c r="K783" s="9" t="str">
        <f>_xlfn.XLOOKUP($E783,customers!$A$2:$A$1001,customers!$F$2:$F$1001,,0)</f>
        <v>Lawrenceville</v>
      </c>
      <c r="L783" s="9" t="s">
        <v>6201</v>
      </c>
      <c r="M783" s="9" t="s">
        <v>6200</v>
      </c>
      <c r="N783" s="10">
        <f>INDEX(products!$A$1:$G$49,MATCH('orders '!$F783,products!$A$1:$A$49,0),MATCH('orders '!N$1,products!$A$1:$G$1,0))</f>
        <v>2.5</v>
      </c>
      <c r="O783" s="26">
        <f>INDEX(products!$A$1:$G$49,MATCH('orders '!$F783,products!$A$1:$A$49,0),MATCH('orders '!O$1,products!$A$1:$G$1,0))</f>
        <v>36.454999999999998</v>
      </c>
      <c r="P783" s="26">
        <f t="shared" si="38"/>
        <v>145.82</v>
      </c>
      <c r="Q783" s="11">
        <f>_xlfn.XLOOKUP($F783,products!$A$2:$A$49,products!$G$2:$G$49,,0)</f>
        <v>4.7391499999999995</v>
      </c>
      <c r="R783" s="6" t="str">
        <f>IF(_xlfn.XLOOKUP(E783,customers!A783:A1782,customers!I783:I1782,0)=0,"Not Available",(_xlfn.XLOOKUP(E783,customers!A783:A1782,customers!I783:I1782,0)))</f>
        <v>No</v>
      </c>
    </row>
    <row r="784" spans="1:18" x14ac:dyDescent="0.25">
      <c r="A784" s="6" t="s">
        <v>4909</v>
      </c>
      <c r="B784" s="23">
        <v>43897</v>
      </c>
      <c r="C784" s="6" t="str">
        <f t="shared" si="36"/>
        <v>Saturday</v>
      </c>
      <c r="D784" s="6" t="str">
        <f t="shared" si="37"/>
        <v>March</v>
      </c>
      <c r="E784" s="6" t="s">
        <v>4910</v>
      </c>
      <c r="F784" s="6" t="s">
        <v>6184</v>
      </c>
      <c r="G784" s="6">
        <v>6</v>
      </c>
      <c r="H784" s="6" t="str">
        <f>_xlfn.XLOOKUP(E784,customers!$A$2:$A$1001,customers!$B$2:$B$1001,,0)</f>
        <v>Adorne Gregoratti</v>
      </c>
      <c r="I784" s="6" t="str">
        <f>IF(_xlfn.XLOOKUP(E784,customers!$A$2:$A$1001,customers!$C$2:$C$1001,,0)=0,"Not Available",(_xlfn.XLOOKUP(E784,customers!$A$2:$A$1001,customers!$C$2:$C$1001,,0)))</f>
        <v>agregorattilq@vistaprint.com</v>
      </c>
      <c r="J784" s="6" t="str">
        <f>_xlfn.XLOOKUP(E784,customers!$A$1:$A$1001,customers!$G$1:$G$1001,,0)</f>
        <v>Ireland</v>
      </c>
      <c r="K784" s="6" t="str">
        <f>_xlfn.XLOOKUP($E784,customers!$A$2:$A$1001,customers!$F$2:$F$1001,,0)</f>
        <v>Malahide</v>
      </c>
      <c r="L784" s="6" t="s">
        <v>6198</v>
      </c>
      <c r="M784" s="6" t="s">
        <v>6200</v>
      </c>
      <c r="N784" s="7">
        <f>INDEX(products!$A$1:$G$49,MATCH('orders '!$F784,products!$A$1:$A$49,0),MATCH('orders '!N$1,products!$A$1:$G$1,0))</f>
        <v>0.2</v>
      </c>
      <c r="O784" s="24">
        <f>INDEX(products!$A$1:$G$49,MATCH('orders '!$F784,products!$A$1:$A$49,0),MATCH('orders '!O$1,products!$A$1:$G$1,0))</f>
        <v>4.4550000000000001</v>
      </c>
      <c r="P784" s="24">
        <f t="shared" si="38"/>
        <v>26.73</v>
      </c>
      <c r="Q784" s="8">
        <f>_xlfn.XLOOKUP($F784,products!$A$2:$A$49,products!$G$2:$G$49,,0)</f>
        <v>0.49004999999999999</v>
      </c>
      <c r="R784" s="6" t="str">
        <f>IF(_xlfn.XLOOKUP(E784,customers!A784:A1783,customers!I784:I1783,0)=0,"Not Available",(_xlfn.XLOOKUP(E784,customers!A784:A1783,customers!I784:I1783,0)))</f>
        <v>No</v>
      </c>
    </row>
    <row r="785" spans="1:18" x14ac:dyDescent="0.25">
      <c r="A785" s="9" t="s">
        <v>4915</v>
      </c>
      <c r="B785" s="25">
        <v>44312</v>
      </c>
      <c r="C785" s="9" t="str">
        <f t="shared" si="36"/>
        <v>Monday</v>
      </c>
      <c r="D785" s="9" t="str">
        <f t="shared" si="37"/>
        <v>April</v>
      </c>
      <c r="E785" s="9" t="s">
        <v>4916</v>
      </c>
      <c r="F785" s="9" t="s">
        <v>6160</v>
      </c>
      <c r="G785" s="9">
        <v>5</v>
      </c>
      <c r="H785" s="9" t="str">
        <f>_xlfn.XLOOKUP(E785,customers!$A$2:$A$1001,customers!$B$2:$B$1001,,0)</f>
        <v>Chris Croster</v>
      </c>
      <c r="I785" s="9" t="str">
        <f>IF(_xlfn.XLOOKUP(E785,customers!$A$2:$A$1001,customers!$C$2:$C$1001,,0)=0,"Not Available",(_xlfn.XLOOKUP(E785,customers!$A$2:$A$1001,customers!$C$2:$C$1001,,0)))</f>
        <v>ccrosterlr@gov.uk</v>
      </c>
      <c r="J785" s="9" t="str">
        <f>_xlfn.XLOOKUP(E785,customers!$A$1:$A$1001,customers!$G$1:$G$1001,,0)</f>
        <v>United States</v>
      </c>
      <c r="K785" s="9" t="str">
        <f>_xlfn.XLOOKUP($E785,customers!$A$2:$A$1001,customers!$F$2:$F$1001,,0)</f>
        <v>Tampa</v>
      </c>
      <c r="L785" s="9" t="s">
        <v>6201</v>
      </c>
      <c r="M785" s="9" t="s">
        <v>6197</v>
      </c>
      <c r="N785" s="10">
        <f>INDEX(products!$A$1:$G$49,MATCH('orders '!$F785,products!$A$1:$A$49,0),MATCH('orders '!N$1,products!$A$1:$G$1,0))</f>
        <v>0.5</v>
      </c>
      <c r="O785" s="26">
        <f>INDEX(products!$A$1:$G$49,MATCH('orders '!$F785,products!$A$1:$A$49,0),MATCH('orders '!O$1,products!$A$1:$G$1,0))</f>
        <v>8.73</v>
      </c>
      <c r="P785" s="26">
        <f t="shared" si="38"/>
        <v>43.650000000000006</v>
      </c>
      <c r="Q785" s="11">
        <f>_xlfn.XLOOKUP($F785,products!$A$2:$A$49,products!$G$2:$G$49,,0)</f>
        <v>1.1349</v>
      </c>
      <c r="R785" s="6" t="str">
        <f>IF(_xlfn.XLOOKUP(E785,customers!A785:A1784,customers!I785:I1784,0)=0,"Not Available",(_xlfn.XLOOKUP(E785,customers!A785:A1784,customers!I785:I1784,0)))</f>
        <v>Yes</v>
      </c>
    </row>
    <row r="786" spans="1:18" x14ac:dyDescent="0.25">
      <c r="A786" s="6" t="s">
        <v>4921</v>
      </c>
      <c r="B786" s="23">
        <v>44511</v>
      </c>
      <c r="C786" s="6" t="str">
        <f t="shared" si="36"/>
        <v>Thursday</v>
      </c>
      <c r="D786" s="6" t="str">
        <f t="shared" si="37"/>
        <v>November</v>
      </c>
      <c r="E786" s="6" t="s">
        <v>4922</v>
      </c>
      <c r="F786" s="6" t="s">
        <v>6170</v>
      </c>
      <c r="G786" s="6">
        <v>2</v>
      </c>
      <c r="H786" s="6" t="str">
        <f>_xlfn.XLOOKUP(E786,customers!$A$2:$A$1001,customers!$B$2:$B$1001,,0)</f>
        <v>Graeme Whitehead</v>
      </c>
      <c r="I786" s="6" t="str">
        <f>IF(_xlfn.XLOOKUP(E786,customers!$A$2:$A$1001,customers!$C$2:$C$1001,,0)=0,"Not Available",(_xlfn.XLOOKUP(E786,customers!$A$2:$A$1001,customers!$C$2:$C$1001,,0)))</f>
        <v>gwhiteheadls@hp.com</v>
      </c>
      <c r="J786" s="6" t="str">
        <f>_xlfn.XLOOKUP(E786,customers!$A$1:$A$1001,customers!$G$1:$G$1001,,0)</f>
        <v>United States</v>
      </c>
      <c r="K786" s="6" t="str">
        <f>_xlfn.XLOOKUP($E786,customers!$A$2:$A$1001,customers!$F$2:$F$1001,,0)</f>
        <v>Nashville</v>
      </c>
      <c r="L786" s="6" t="s">
        <v>6201</v>
      </c>
      <c r="M786" s="6" t="s">
        <v>6200</v>
      </c>
      <c r="N786" s="7">
        <f>INDEX(products!$A$1:$G$49,MATCH('orders '!$F786,products!$A$1:$A$49,0),MATCH('orders '!N$1,products!$A$1:$G$1,0))</f>
        <v>1</v>
      </c>
      <c r="O786" s="24">
        <f>INDEX(products!$A$1:$G$49,MATCH('orders '!$F786,products!$A$1:$A$49,0),MATCH('orders '!O$1,products!$A$1:$G$1,0))</f>
        <v>15.85</v>
      </c>
      <c r="P786" s="24">
        <f t="shared" si="38"/>
        <v>31.7</v>
      </c>
      <c r="Q786" s="8">
        <f>_xlfn.XLOOKUP($F786,products!$A$2:$A$49,products!$G$2:$G$49,,0)</f>
        <v>2.0605000000000002</v>
      </c>
      <c r="R786" s="6" t="str">
        <f>IF(_xlfn.XLOOKUP(E786,customers!A786:A1785,customers!I786:I1785,0)=0,"Not Available",(_xlfn.XLOOKUP(E786,customers!A786:A1785,customers!I786:I1785,0)))</f>
        <v>No</v>
      </c>
    </row>
    <row r="787" spans="1:18" x14ac:dyDescent="0.25">
      <c r="A787" s="9" t="s">
        <v>4926</v>
      </c>
      <c r="B787" s="25">
        <v>44362</v>
      </c>
      <c r="C787" s="9" t="str">
        <f t="shared" si="36"/>
        <v>Tuesday</v>
      </c>
      <c r="D787" s="9" t="str">
        <f t="shared" si="37"/>
        <v>June</v>
      </c>
      <c r="E787" s="9" t="s">
        <v>4927</v>
      </c>
      <c r="F787" s="9" t="s">
        <v>6168</v>
      </c>
      <c r="G787" s="9">
        <v>1</v>
      </c>
      <c r="H787" s="9" t="str">
        <f>_xlfn.XLOOKUP(E787,customers!$A$2:$A$1001,customers!$B$2:$B$1001,,0)</f>
        <v>Haslett Jodrelle</v>
      </c>
      <c r="I787" s="9" t="str">
        <f>IF(_xlfn.XLOOKUP(E787,customers!$A$2:$A$1001,customers!$C$2:$C$1001,,0)=0,"Not Available",(_xlfn.XLOOKUP(E787,customers!$A$2:$A$1001,customers!$C$2:$C$1001,,0)))</f>
        <v>hjodrellelt@samsung.com</v>
      </c>
      <c r="J787" s="9" t="str">
        <f>_xlfn.XLOOKUP(E787,customers!$A$1:$A$1001,customers!$G$1:$G$1001,,0)</f>
        <v>United States</v>
      </c>
      <c r="K787" s="9" t="str">
        <f>_xlfn.XLOOKUP($E787,customers!$A$2:$A$1001,customers!$F$2:$F$1001,,0)</f>
        <v>Miami</v>
      </c>
      <c r="L787" s="9" t="s">
        <v>6199</v>
      </c>
      <c r="M787" s="9" t="s">
        <v>6202</v>
      </c>
      <c r="N787" s="10">
        <f>INDEX(products!$A$1:$G$49,MATCH('orders '!$F787,products!$A$1:$A$49,0),MATCH('orders '!N$1,products!$A$1:$G$1,0))</f>
        <v>2.5</v>
      </c>
      <c r="O787" s="26">
        <f>INDEX(products!$A$1:$G$49,MATCH('orders '!$F787,products!$A$1:$A$49,0),MATCH('orders '!O$1,products!$A$1:$G$1,0))</f>
        <v>22.884999999999998</v>
      </c>
      <c r="P787" s="26">
        <f t="shared" si="38"/>
        <v>22.884999999999998</v>
      </c>
      <c r="Q787" s="11">
        <f>_xlfn.XLOOKUP($F787,products!$A$2:$A$49,products!$G$2:$G$49,,0)</f>
        <v>2.0596499999999995</v>
      </c>
      <c r="R787" s="6" t="str">
        <f>IF(_xlfn.XLOOKUP(E787,customers!A787:A1786,customers!I787:I1786,0)=0,"Not Available",(_xlfn.XLOOKUP(E787,customers!A787:A1786,customers!I787:I1786,0)))</f>
        <v>No</v>
      </c>
    </row>
    <row r="788" spans="1:18" x14ac:dyDescent="0.25">
      <c r="A788" s="6" t="s">
        <v>4932</v>
      </c>
      <c r="B788" s="23">
        <v>43888</v>
      </c>
      <c r="C788" s="6" t="str">
        <f t="shared" si="36"/>
        <v>Thursday</v>
      </c>
      <c r="D788" s="6" t="str">
        <f t="shared" si="37"/>
        <v>February</v>
      </c>
      <c r="E788" s="6" t="s">
        <v>4933</v>
      </c>
      <c r="F788" s="6" t="s">
        <v>6185</v>
      </c>
      <c r="G788" s="6">
        <v>1</v>
      </c>
      <c r="H788" s="6" t="str">
        <f>_xlfn.XLOOKUP(E788,customers!$A$2:$A$1001,customers!$B$2:$B$1001,,0)</f>
        <v>Cam Jewster</v>
      </c>
      <c r="I788" s="6" t="str">
        <f>IF(_xlfn.XLOOKUP(E788,customers!$A$2:$A$1001,customers!$C$2:$C$1001,,0)=0,"Not Available",(_xlfn.XLOOKUP(E788,customers!$A$2:$A$1001,customers!$C$2:$C$1001,,0)))</f>
        <v>cjewsterlu@moonfruit.com</v>
      </c>
      <c r="J788" s="6" t="str">
        <f>_xlfn.XLOOKUP(E788,customers!$A$1:$A$1001,customers!$G$1:$G$1001,,0)</f>
        <v>United States</v>
      </c>
      <c r="K788" s="6" t="str">
        <f>_xlfn.XLOOKUP($E788,customers!$A$2:$A$1001,customers!$F$2:$F$1001,,0)</f>
        <v>Dayton</v>
      </c>
      <c r="L788" s="6" t="s">
        <v>6198</v>
      </c>
      <c r="M788" s="6" t="s">
        <v>6202</v>
      </c>
      <c r="N788" s="7">
        <f>INDEX(products!$A$1:$G$49,MATCH('orders '!$F788,products!$A$1:$A$49,0),MATCH('orders '!N$1,products!$A$1:$G$1,0))</f>
        <v>2.5</v>
      </c>
      <c r="O788" s="24">
        <f>INDEX(products!$A$1:$G$49,MATCH('orders '!$F788,products!$A$1:$A$49,0),MATCH('orders '!O$1,products!$A$1:$G$1,0))</f>
        <v>27.945</v>
      </c>
      <c r="P788" s="24">
        <f t="shared" si="38"/>
        <v>27.945</v>
      </c>
      <c r="Q788" s="8">
        <f>_xlfn.XLOOKUP($F788,products!$A$2:$A$49,products!$G$2:$G$49,,0)</f>
        <v>3.07395</v>
      </c>
      <c r="R788" s="6" t="str">
        <f>IF(_xlfn.XLOOKUP(E788,customers!A788:A1787,customers!I788:I1787,0)=0,"Not Available",(_xlfn.XLOOKUP(E788,customers!A788:A1787,customers!I788:I1787,0)))</f>
        <v>Yes</v>
      </c>
    </row>
    <row r="789" spans="1:18" x14ac:dyDescent="0.25">
      <c r="A789" s="9" t="s">
        <v>4938</v>
      </c>
      <c r="B789" s="25">
        <v>44305</v>
      </c>
      <c r="C789" s="9" t="str">
        <f t="shared" si="36"/>
        <v>Monday</v>
      </c>
      <c r="D789" s="9" t="str">
        <f t="shared" si="37"/>
        <v>April</v>
      </c>
      <c r="E789" s="9" t="s">
        <v>4939</v>
      </c>
      <c r="F789" s="9" t="s">
        <v>6141</v>
      </c>
      <c r="G789" s="9">
        <v>6</v>
      </c>
      <c r="H789" s="9" t="str">
        <f>_xlfn.XLOOKUP(E789,customers!$A$2:$A$1001,customers!$B$2:$B$1001,,0)</f>
        <v>Beryl Osborn</v>
      </c>
      <c r="I789" s="9" t="str">
        <f>IF(_xlfn.XLOOKUP(E789,customers!$A$2:$A$1001,customers!$C$2:$C$1001,,0)=0,"Not Available",(_xlfn.XLOOKUP(E789,customers!$A$2:$A$1001,customers!$C$2:$C$1001,,0)))</f>
        <v>Not Available</v>
      </c>
      <c r="J789" s="9" t="str">
        <f>_xlfn.XLOOKUP(E789,customers!$A$1:$A$1001,customers!$G$1:$G$1001,,0)</f>
        <v>United States</v>
      </c>
      <c r="K789" s="9" t="str">
        <f>_xlfn.XLOOKUP($E789,customers!$A$2:$A$1001,customers!$F$2:$F$1001,,0)</f>
        <v>Chicago</v>
      </c>
      <c r="L789" s="9" t="s">
        <v>6198</v>
      </c>
      <c r="M789" s="9" t="s">
        <v>6197</v>
      </c>
      <c r="N789" s="10">
        <f>INDEX(products!$A$1:$G$49,MATCH('orders '!$F789,products!$A$1:$A$49,0),MATCH('orders '!N$1,products!$A$1:$G$1,0))</f>
        <v>1</v>
      </c>
      <c r="O789" s="26">
        <f>INDEX(products!$A$1:$G$49,MATCH('orders '!$F789,products!$A$1:$A$49,0),MATCH('orders '!O$1,products!$A$1:$G$1,0))</f>
        <v>13.75</v>
      </c>
      <c r="P789" s="26">
        <f t="shared" si="38"/>
        <v>82.5</v>
      </c>
      <c r="Q789" s="11">
        <f>_xlfn.XLOOKUP($F789,products!$A$2:$A$49,products!$G$2:$G$49,,0)</f>
        <v>1.5125</v>
      </c>
      <c r="R789" s="6" t="str">
        <f>IF(_xlfn.XLOOKUP(E789,customers!A789:A1788,customers!I789:I1788,0)=0,"Not Available",(_xlfn.XLOOKUP(E789,customers!A789:A1788,customers!I789:I1788,0)))</f>
        <v>Yes</v>
      </c>
    </row>
    <row r="790" spans="1:18" x14ac:dyDescent="0.25">
      <c r="A790" s="6" t="s">
        <v>4943</v>
      </c>
      <c r="B790" s="23">
        <v>44771</v>
      </c>
      <c r="C790" s="6" t="str">
        <f t="shared" si="36"/>
        <v>Friday</v>
      </c>
      <c r="D790" s="6" t="str">
        <f t="shared" si="37"/>
        <v>July</v>
      </c>
      <c r="E790" s="6" t="s">
        <v>4944</v>
      </c>
      <c r="F790" s="6" t="s">
        <v>6151</v>
      </c>
      <c r="G790" s="6">
        <v>2</v>
      </c>
      <c r="H790" s="6" t="str">
        <f>_xlfn.XLOOKUP(E790,customers!$A$2:$A$1001,customers!$B$2:$B$1001,,0)</f>
        <v>Kaela Nottram</v>
      </c>
      <c r="I790" s="6" t="str">
        <f>IF(_xlfn.XLOOKUP(E790,customers!$A$2:$A$1001,customers!$C$2:$C$1001,,0)=0,"Not Available",(_xlfn.XLOOKUP(E790,customers!$A$2:$A$1001,customers!$C$2:$C$1001,,0)))</f>
        <v>knottramlw@odnoklassniki.ru</v>
      </c>
      <c r="J790" s="6" t="str">
        <f>_xlfn.XLOOKUP(E790,customers!$A$1:$A$1001,customers!$G$1:$G$1001,,0)</f>
        <v>Ireland</v>
      </c>
      <c r="K790" s="6" t="str">
        <f>_xlfn.XLOOKUP($E790,customers!$A$2:$A$1001,customers!$F$2:$F$1001,,0)</f>
        <v>Arklow</v>
      </c>
      <c r="L790" s="6" t="s">
        <v>6196</v>
      </c>
      <c r="M790" s="6" t="s">
        <v>6197</v>
      </c>
      <c r="N790" s="7">
        <f>INDEX(products!$A$1:$G$49,MATCH('orders '!$F790,products!$A$1:$A$49,0),MATCH('orders '!N$1,products!$A$1:$G$1,0))</f>
        <v>2.5</v>
      </c>
      <c r="O790" s="24">
        <f>INDEX(products!$A$1:$G$49,MATCH('orders '!$F790,products!$A$1:$A$49,0),MATCH('orders '!O$1,products!$A$1:$G$1,0))</f>
        <v>22.884999999999998</v>
      </c>
      <c r="P790" s="24">
        <f t="shared" si="38"/>
        <v>45.769999999999996</v>
      </c>
      <c r="Q790" s="8">
        <f>_xlfn.XLOOKUP($F790,products!$A$2:$A$49,products!$G$2:$G$49,,0)</f>
        <v>1.3730999999999998</v>
      </c>
      <c r="R790" s="6" t="str">
        <f>IF(_xlfn.XLOOKUP(E790,customers!A790:A1789,customers!I790:I1789,0)=0,"Not Available",(_xlfn.XLOOKUP(E790,customers!A790:A1789,customers!I790:I1789,0)))</f>
        <v>Yes</v>
      </c>
    </row>
    <row r="791" spans="1:18" x14ac:dyDescent="0.25">
      <c r="A791" s="9" t="s">
        <v>4949</v>
      </c>
      <c r="B791" s="25">
        <v>43485</v>
      </c>
      <c r="C791" s="9" t="str">
        <f t="shared" si="36"/>
        <v>Sunday</v>
      </c>
      <c r="D791" s="9" t="str">
        <f t="shared" si="37"/>
        <v>January</v>
      </c>
      <c r="E791" s="9" t="s">
        <v>4950</v>
      </c>
      <c r="F791" s="9" t="s">
        <v>6140</v>
      </c>
      <c r="G791" s="9">
        <v>6</v>
      </c>
      <c r="H791" s="9" t="str">
        <f>_xlfn.XLOOKUP(E791,customers!$A$2:$A$1001,customers!$B$2:$B$1001,,0)</f>
        <v>Nobe Buney</v>
      </c>
      <c r="I791" s="9" t="str">
        <f>IF(_xlfn.XLOOKUP(E791,customers!$A$2:$A$1001,customers!$C$2:$C$1001,,0)=0,"Not Available",(_xlfn.XLOOKUP(E791,customers!$A$2:$A$1001,customers!$C$2:$C$1001,,0)))</f>
        <v>nbuneylx@jugem.jp</v>
      </c>
      <c r="J791" s="9" t="str">
        <f>_xlfn.XLOOKUP(E791,customers!$A$1:$A$1001,customers!$G$1:$G$1001,,0)</f>
        <v>United States</v>
      </c>
      <c r="K791" s="9" t="str">
        <f>_xlfn.XLOOKUP($E791,customers!$A$2:$A$1001,customers!$F$2:$F$1001,,0)</f>
        <v>Richmond</v>
      </c>
      <c r="L791" s="9" t="s">
        <v>6199</v>
      </c>
      <c r="M791" s="9" t="s">
        <v>6200</v>
      </c>
      <c r="N791" s="10">
        <f>INDEX(products!$A$1:$G$49,MATCH('orders '!$F791,products!$A$1:$A$49,0),MATCH('orders '!N$1,products!$A$1:$G$1,0))</f>
        <v>1</v>
      </c>
      <c r="O791" s="26">
        <f>INDEX(products!$A$1:$G$49,MATCH('orders '!$F791,products!$A$1:$A$49,0),MATCH('orders '!O$1,products!$A$1:$G$1,0))</f>
        <v>12.95</v>
      </c>
      <c r="P791" s="26">
        <f t="shared" si="38"/>
        <v>77.699999999999989</v>
      </c>
      <c r="Q791" s="11">
        <f>_xlfn.XLOOKUP($F791,products!$A$2:$A$49,products!$G$2:$G$49,,0)</f>
        <v>1.1655</v>
      </c>
      <c r="R791" s="6" t="str">
        <f>IF(_xlfn.XLOOKUP(E791,customers!A791:A1790,customers!I791:I1790,0)=0,"Not Available",(_xlfn.XLOOKUP(E791,customers!A791:A1790,customers!I791:I1790,0)))</f>
        <v>No</v>
      </c>
    </row>
    <row r="792" spans="1:18" x14ac:dyDescent="0.25">
      <c r="A792" s="6" t="s">
        <v>4955</v>
      </c>
      <c r="B792" s="23">
        <v>44613</v>
      </c>
      <c r="C792" s="6" t="str">
        <f t="shared" si="36"/>
        <v>Monday</v>
      </c>
      <c r="D792" s="6" t="str">
        <f t="shared" si="37"/>
        <v>February</v>
      </c>
      <c r="E792" s="6" t="s">
        <v>4956</v>
      </c>
      <c r="F792" s="6" t="s">
        <v>6180</v>
      </c>
      <c r="G792" s="6">
        <v>3</v>
      </c>
      <c r="H792" s="6" t="str">
        <f>_xlfn.XLOOKUP(E792,customers!$A$2:$A$1001,customers!$B$2:$B$1001,,0)</f>
        <v>Silvan McShea</v>
      </c>
      <c r="I792" s="6" t="str">
        <f>IF(_xlfn.XLOOKUP(E792,customers!$A$2:$A$1001,customers!$C$2:$C$1001,,0)=0,"Not Available",(_xlfn.XLOOKUP(E792,customers!$A$2:$A$1001,customers!$C$2:$C$1001,,0)))</f>
        <v>smcshealy@photobucket.com</v>
      </c>
      <c r="J792" s="6" t="str">
        <f>_xlfn.XLOOKUP(E792,customers!$A$1:$A$1001,customers!$G$1:$G$1001,,0)</f>
        <v>United States</v>
      </c>
      <c r="K792" s="6" t="str">
        <f>_xlfn.XLOOKUP($E792,customers!$A$2:$A$1001,customers!$F$2:$F$1001,,0)</f>
        <v>Olympia</v>
      </c>
      <c r="L792" s="6" t="s">
        <v>6199</v>
      </c>
      <c r="M792" s="6" t="s">
        <v>6200</v>
      </c>
      <c r="N792" s="7">
        <f>INDEX(products!$A$1:$G$49,MATCH('orders '!$F792,products!$A$1:$A$49,0),MATCH('orders '!N$1,products!$A$1:$G$1,0))</f>
        <v>0.5</v>
      </c>
      <c r="O792" s="24">
        <f>INDEX(products!$A$1:$G$49,MATCH('orders '!$F792,products!$A$1:$A$49,0),MATCH('orders '!O$1,products!$A$1:$G$1,0))</f>
        <v>7.77</v>
      </c>
      <c r="P792" s="24">
        <f t="shared" si="38"/>
        <v>23.31</v>
      </c>
      <c r="Q792" s="8">
        <f>_xlfn.XLOOKUP($F792,products!$A$2:$A$49,products!$G$2:$G$49,,0)</f>
        <v>0.69929999999999992</v>
      </c>
      <c r="R792" s="6" t="str">
        <f>IF(_xlfn.XLOOKUP(E792,customers!A792:A1791,customers!I792:I1791,0)=0,"Not Available",(_xlfn.XLOOKUP(E792,customers!A792:A1791,customers!I792:I1791,0)))</f>
        <v>No</v>
      </c>
    </row>
    <row r="793" spans="1:18" x14ac:dyDescent="0.25">
      <c r="A793" s="9" t="s">
        <v>4961</v>
      </c>
      <c r="B793" s="25">
        <v>43954</v>
      </c>
      <c r="C793" s="9" t="str">
        <f t="shared" si="36"/>
        <v>Sunday</v>
      </c>
      <c r="D793" s="9" t="str">
        <f t="shared" si="37"/>
        <v>May</v>
      </c>
      <c r="E793" s="9" t="s">
        <v>4962</v>
      </c>
      <c r="F793" s="9" t="s">
        <v>6145</v>
      </c>
      <c r="G793" s="9">
        <v>5</v>
      </c>
      <c r="H793" s="9" t="str">
        <f>_xlfn.XLOOKUP(E793,customers!$A$2:$A$1001,customers!$B$2:$B$1001,,0)</f>
        <v>Karylin Huddart</v>
      </c>
      <c r="I793" s="9" t="str">
        <f>IF(_xlfn.XLOOKUP(E793,customers!$A$2:$A$1001,customers!$C$2:$C$1001,,0)=0,"Not Available",(_xlfn.XLOOKUP(E793,customers!$A$2:$A$1001,customers!$C$2:$C$1001,,0)))</f>
        <v>khuddartlz@about.com</v>
      </c>
      <c r="J793" s="9" t="str">
        <f>_xlfn.XLOOKUP(E793,customers!$A$1:$A$1001,customers!$G$1:$G$1001,,0)</f>
        <v>United States</v>
      </c>
      <c r="K793" s="9" t="str">
        <f>_xlfn.XLOOKUP($E793,customers!$A$2:$A$1001,customers!$F$2:$F$1001,,0)</f>
        <v>Arlington</v>
      </c>
      <c r="L793" s="9" t="s">
        <v>6201</v>
      </c>
      <c r="M793" s="9" t="s">
        <v>6200</v>
      </c>
      <c r="N793" s="10">
        <f>INDEX(products!$A$1:$G$49,MATCH('orders '!$F793,products!$A$1:$A$49,0),MATCH('orders '!N$1,products!$A$1:$G$1,0))</f>
        <v>0.2</v>
      </c>
      <c r="O793" s="26">
        <f>INDEX(products!$A$1:$G$49,MATCH('orders '!$F793,products!$A$1:$A$49,0),MATCH('orders '!O$1,products!$A$1:$G$1,0))</f>
        <v>4.7549999999999999</v>
      </c>
      <c r="P793" s="26">
        <f t="shared" si="38"/>
        <v>23.774999999999999</v>
      </c>
      <c r="Q793" s="11">
        <f>_xlfn.XLOOKUP($F793,products!$A$2:$A$49,products!$G$2:$G$49,,0)</f>
        <v>0.61814999999999998</v>
      </c>
      <c r="R793" s="6" t="str">
        <f>IF(_xlfn.XLOOKUP(E793,customers!A793:A1792,customers!I793:I1792,0)=0,"Not Available",(_xlfn.XLOOKUP(E793,customers!A793:A1792,customers!I793:I1792,0)))</f>
        <v>Yes</v>
      </c>
    </row>
    <row r="794" spans="1:18" x14ac:dyDescent="0.25">
      <c r="A794" s="6" t="s">
        <v>4967</v>
      </c>
      <c r="B794" s="23">
        <v>43545</v>
      </c>
      <c r="C794" s="6" t="str">
        <f t="shared" si="36"/>
        <v>Thursday</v>
      </c>
      <c r="D794" s="6" t="str">
        <f t="shared" si="37"/>
        <v>March</v>
      </c>
      <c r="E794" s="6" t="s">
        <v>4968</v>
      </c>
      <c r="F794" s="6" t="s">
        <v>6160</v>
      </c>
      <c r="G794" s="6">
        <v>6</v>
      </c>
      <c r="H794" s="6" t="str">
        <f>_xlfn.XLOOKUP(E794,customers!$A$2:$A$1001,customers!$B$2:$B$1001,,0)</f>
        <v>Jereme Gippes</v>
      </c>
      <c r="I794" s="6" t="str">
        <f>IF(_xlfn.XLOOKUP(E794,customers!$A$2:$A$1001,customers!$C$2:$C$1001,,0)=0,"Not Available",(_xlfn.XLOOKUP(E794,customers!$A$2:$A$1001,customers!$C$2:$C$1001,,0)))</f>
        <v>jgippesm0@cloudflare.com</v>
      </c>
      <c r="J794" s="6" t="str">
        <f>_xlfn.XLOOKUP(E794,customers!$A$1:$A$1001,customers!$G$1:$G$1001,,0)</f>
        <v>United Kingdom</v>
      </c>
      <c r="K794" s="6" t="str">
        <f>_xlfn.XLOOKUP($E794,customers!$A$2:$A$1001,customers!$F$2:$F$1001,,0)</f>
        <v>Twyford</v>
      </c>
      <c r="L794" s="6" t="s">
        <v>6201</v>
      </c>
      <c r="M794" s="6" t="s">
        <v>6197</v>
      </c>
      <c r="N794" s="7">
        <f>INDEX(products!$A$1:$G$49,MATCH('orders '!$F794,products!$A$1:$A$49,0),MATCH('orders '!N$1,products!$A$1:$G$1,0))</f>
        <v>0.5</v>
      </c>
      <c r="O794" s="24">
        <f>INDEX(products!$A$1:$G$49,MATCH('orders '!$F794,products!$A$1:$A$49,0),MATCH('orders '!O$1,products!$A$1:$G$1,0))</f>
        <v>8.73</v>
      </c>
      <c r="P794" s="24">
        <f t="shared" si="38"/>
        <v>52.38</v>
      </c>
      <c r="Q794" s="8">
        <f>_xlfn.XLOOKUP($F794,products!$A$2:$A$49,products!$G$2:$G$49,,0)</f>
        <v>1.1349</v>
      </c>
      <c r="R794" s="6" t="str">
        <f>IF(_xlfn.XLOOKUP(E794,customers!A794:A1793,customers!I794:I1793,0)=0,"Not Available",(_xlfn.XLOOKUP(E794,customers!A794:A1793,customers!I794:I1793,0)))</f>
        <v>Yes</v>
      </c>
    </row>
    <row r="795" spans="1:18" x14ac:dyDescent="0.25">
      <c r="A795" s="9" t="s">
        <v>4973</v>
      </c>
      <c r="B795" s="25">
        <v>43629</v>
      </c>
      <c r="C795" s="9" t="str">
        <f t="shared" si="36"/>
        <v>Thursday</v>
      </c>
      <c r="D795" s="9" t="str">
        <f t="shared" si="37"/>
        <v>June</v>
      </c>
      <c r="E795" s="9" t="s">
        <v>4974</v>
      </c>
      <c r="F795" s="9" t="s">
        <v>6178</v>
      </c>
      <c r="G795" s="9">
        <v>5</v>
      </c>
      <c r="H795" s="9" t="str">
        <f>_xlfn.XLOOKUP(E795,customers!$A$2:$A$1001,customers!$B$2:$B$1001,,0)</f>
        <v>Lukas Whittlesee</v>
      </c>
      <c r="I795" s="9" t="str">
        <f>IF(_xlfn.XLOOKUP(E795,customers!$A$2:$A$1001,customers!$C$2:$C$1001,,0)=0,"Not Available",(_xlfn.XLOOKUP(E795,customers!$A$2:$A$1001,customers!$C$2:$C$1001,,0)))</f>
        <v>lwhittleseem1@e-recht24.de</v>
      </c>
      <c r="J795" s="9" t="str">
        <f>_xlfn.XLOOKUP(E795,customers!$A$1:$A$1001,customers!$G$1:$G$1001,,0)</f>
        <v>United States</v>
      </c>
      <c r="K795" s="9" t="str">
        <f>_xlfn.XLOOKUP($E795,customers!$A$2:$A$1001,customers!$F$2:$F$1001,,0)</f>
        <v>Roanoke</v>
      </c>
      <c r="L795" s="9" t="s">
        <v>6196</v>
      </c>
      <c r="M795" s="9" t="s">
        <v>6200</v>
      </c>
      <c r="N795" s="10">
        <f>INDEX(products!$A$1:$G$49,MATCH('orders '!$F795,products!$A$1:$A$49,0),MATCH('orders '!N$1,products!$A$1:$G$1,0))</f>
        <v>0.2</v>
      </c>
      <c r="O795" s="26">
        <f>INDEX(products!$A$1:$G$49,MATCH('orders '!$F795,products!$A$1:$A$49,0),MATCH('orders '!O$1,products!$A$1:$G$1,0))</f>
        <v>3.5849999999999995</v>
      </c>
      <c r="P795" s="26">
        <f t="shared" si="38"/>
        <v>17.924999999999997</v>
      </c>
      <c r="Q795" s="11">
        <f>_xlfn.XLOOKUP($F795,products!$A$2:$A$49,products!$G$2:$G$49,,0)</f>
        <v>0.21509999999999996</v>
      </c>
      <c r="R795" s="6" t="str">
        <f>IF(_xlfn.XLOOKUP(E795,customers!A795:A1794,customers!I795:I1794,0)=0,"Not Available",(_xlfn.XLOOKUP(E795,customers!A795:A1794,customers!I795:I1794,0)))</f>
        <v>No</v>
      </c>
    </row>
    <row r="796" spans="1:18" x14ac:dyDescent="0.25">
      <c r="A796" s="6" t="s">
        <v>4979</v>
      </c>
      <c r="B796" s="23">
        <v>43987</v>
      </c>
      <c r="C796" s="6" t="str">
        <f t="shared" si="36"/>
        <v>Friday</v>
      </c>
      <c r="D796" s="6" t="str">
        <f t="shared" si="37"/>
        <v>June</v>
      </c>
      <c r="E796" s="6" t="s">
        <v>4980</v>
      </c>
      <c r="F796" s="6" t="s">
        <v>6182</v>
      </c>
      <c r="G796" s="6">
        <v>5</v>
      </c>
      <c r="H796" s="6" t="str">
        <f>_xlfn.XLOOKUP(E796,customers!$A$2:$A$1001,customers!$B$2:$B$1001,,0)</f>
        <v>Gregorius Trengrove</v>
      </c>
      <c r="I796" s="6" t="str">
        <f>IF(_xlfn.XLOOKUP(E796,customers!$A$2:$A$1001,customers!$C$2:$C$1001,,0)=0,"Not Available",(_xlfn.XLOOKUP(E796,customers!$A$2:$A$1001,customers!$C$2:$C$1001,,0)))</f>
        <v>gtrengrovem2@elpais.com</v>
      </c>
      <c r="J796" s="6" t="str">
        <f>_xlfn.XLOOKUP(E796,customers!$A$1:$A$1001,customers!$G$1:$G$1001,,0)</f>
        <v>United States</v>
      </c>
      <c r="K796" s="6" t="str">
        <f>_xlfn.XLOOKUP($E796,customers!$A$2:$A$1001,customers!$F$2:$F$1001,,0)</f>
        <v>New Hyde Park</v>
      </c>
      <c r="L796" s="6" t="s">
        <v>6199</v>
      </c>
      <c r="M796" s="6" t="s">
        <v>6200</v>
      </c>
      <c r="N796" s="7">
        <f>INDEX(products!$A$1:$G$49,MATCH('orders '!$F796,products!$A$1:$A$49,0),MATCH('orders '!N$1,products!$A$1:$G$1,0))</f>
        <v>2.5</v>
      </c>
      <c r="O796" s="24">
        <f>INDEX(products!$A$1:$G$49,MATCH('orders '!$F796,products!$A$1:$A$49,0),MATCH('orders '!O$1,products!$A$1:$G$1,0))</f>
        <v>29.784999999999997</v>
      </c>
      <c r="P796" s="24">
        <f t="shared" si="38"/>
        <v>148.92499999999998</v>
      </c>
      <c r="Q796" s="8">
        <f>_xlfn.XLOOKUP($F796,products!$A$2:$A$49,products!$G$2:$G$49,,0)</f>
        <v>2.6806499999999995</v>
      </c>
      <c r="R796" s="6" t="str">
        <f>IF(_xlfn.XLOOKUP(E796,customers!A796:A1795,customers!I796:I1795,0)=0,"Not Available",(_xlfn.XLOOKUP(E796,customers!A796:A1795,customers!I796:I1795,0)))</f>
        <v>No</v>
      </c>
    </row>
    <row r="797" spans="1:18" x14ac:dyDescent="0.25">
      <c r="A797" s="9" t="s">
        <v>4985</v>
      </c>
      <c r="B797" s="25">
        <v>43540</v>
      </c>
      <c r="C797" s="9" t="str">
        <f t="shared" si="36"/>
        <v>Saturday</v>
      </c>
      <c r="D797" s="9" t="str">
        <f t="shared" si="37"/>
        <v>March</v>
      </c>
      <c r="E797" s="9" t="s">
        <v>4986</v>
      </c>
      <c r="F797" s="9" t="s">
        <v>6173</v>
      </c>
      <c r="G797" s="9">
        <v>4</v>
      </c>
      <c r="H797" s="9" t="str">
        <f>_xlfn.XLOOKUP(E797,customers!$A$2:$A$1001,customers!$B$2:$B$1001,,0)</f>
        <v>Wright Caldero</v>
      </c>
      <c r="I797" s="9" t="str">
        <f>IF(_xlfn.XLOOKUP(E797,customers!$A$2:$A$1001,customers!$C$2:$C$1001,,0)=0,"Not Available",(_xlfn.XLOOKUP(E797,customers!$A$2:$A$1001,customers!$C$2:$C$1001,,0)))</f>
        <v>wcalderom3@stumbleupon.com</v>
      </c>
      <c r="J797" s="9" t="str">
        <f>_xlfn.XLOOKUP(E797,customers!$A$1:$A$1001,customers!$G$1:$G$1001,,0)</f>
        <v>United States</v>
      </c>
      <c r="K797" s="9" t="str">
        <f>_xlfn.XLOOKUP($E797,customers!$A$2:$A$1001,customers!$F$2:$F$1001,,0)</f>
        <v>Anaheim</v>
      </c>
      <c r="L797" s="9" t="s">
        <v>6196</v>
      </c>
      <c r="M797" s="9" t="s">
        <v>6200</v>
      </c>
      <c r="N797" s="10">
        <f>INDEX(products!$A$1:$G$49,MATCH('orders '!$F797,products!$A$1:$A$49,0),MATCH('orders '!N$1,products!$A$1:$G$1,0))</f>
        <v>0.5</v>
      </c>
      <c r="O797" s="26">
        <f>INDEX(products!$A$1:$G$49,MATCH('orders '!$F797,products!$A$1:$A$49,0),MATCH('orders '!O$1,products!$A$1:$G$1,0))</f>
        <v>7.169999999999999</v>
      </c>
      <c r="P797" s="26">
        <f t="shared" si="38"/>
        <v>28.679999999999996</v>
      </c>
      <c r="Q797" s="11">
        <f>_xlfn.XLOOKUP($F797,products!$A$2:$A$49,products!$G$2:$G$49,,0)</f>
        <v>0.43019999999999992</v>
      </c>
      <c r="R797" s="6" t="str">
        <f>IF(_xlfn.XLOOKUP(E797,customers!A797:A1796,customers!I797:I1796,0)=0,"Not Available",(_xlfn.XLOOKUP(E797,customers!A797:A1796,customers!I797:I1796,0)))</f>
        <v>No</v>
      </c>
    </row>
    <row r="798" spans="1:18" x14ac:dyDescent="0.25">
      <c r="A798" s="6" t="s">
        <v>4991</v>
      </c>
      <c r="B798" s="23">
        <v>44533</v>
      </c>
      <c r="C798" s="6" t="str">
        <f t="shared" si="36"/>
        <v>Friday</v>
      </c>
      <c r="D798" s="6" t="str">
        <f t="shared" si="37"/>
        <v>December</v>
      </c>
      <c r="E798" s="6" t="s">
        <v>4992</v>
      </c>
      <c r="F798" s="6" t="s">
        <v>6161</v>
      </c>
      <c r="G798" s="6">
        <v>1</v>
      </c>
      <c r="H798" s="6" t="str">
        <f>_xlfn.XLOOKUP(E798,customers!$A$2:$A$1001,customers!$B$2:$B$1001,,0)</f>
        <v>Merell Zanazzi</v>
      </c>
      <c r="I798" s="6" t="str">
        <f>IF(_xlfn.XLOOKUP(E798,customers!$A$2:$A$1001,customers!$C$2:$C$1001,,0)=0,"Not Available",(_xlfn.XLOOKUP(E798,customers!$A$2:$A$1001,customers!$C$2:$C$1001,,0)))</f>
        <v>Not Available</v>
      </c>
      <c r="J798" s="6" t="str">
        <f>_xlfn.XLOOKUP(E798,customers!$A$1:$A$1001,customers!$G$1:$G$1001,,0)</f>
        <v>United States</v>
      </c>
      <c r="K798" s="6" t="str">
        <f>_xlfn.XLOOKUP($E798,customers!$A$2:$A$1001,customers!$F$2:$F$1001,,0)</f>
        <v>Lexington</v>
      </c>
      <c r="L798" s="6" t="s">
        <v>6201</v>
      </c>
      <c r="M798" s="6" t="s">
        <v>6200</v>
      </c>
      <c r="N798" s="7">
        <f>INDEX(products!$A$1:$G$49,MATCH('orders '!$F798,products!$A$1:$A$49,0),MATCH('orders '!N$1,products!$A$1:$G$1,0))</f>
        <v>0.5</v>
      </c>
      <c r="O798" s="24">
        <f>INDEX(products!$A$1:$G$49,MATCH('orders '!$F798,products!$A$1:$A$49,0),MATCH('orders '!O$1,products!$A$1:$G$1,0))</f>
        <v>9.51</v>
      </c>
      <c r="P798" s="24">
        <f t="shared" si="38"/>
        <v>9.51</v>
      </c>
      <c r="Q798" s="8">
        <f>_xlfn.XLOOKUP($F798,products!$A$2:$A$49,products!$G$2:$G$49,,0)</f>
        <v>1.2363</v>
      </c>
      <c r="R798" s="6" t="str">
        <f>IF(_xlfn.XLOOKUP(E798,customers!A798:A1797,customers!I798:I1797,0)=0,"Not Available",(_xlfn.XLOOKUP(E798,customers!A798:A1797,customers!I798:I1797,0)))</f>
        <v>No</v>
      </c>
    </row>
    <row r="799" spans="1:18" x14ac:dyDescent="0.25">
      <c r="A799" s="9" t="s">
        <v>4996</v>
      </c>
      <c r="B799" s="25">
        <v>44751</v>
      </c>
      <c r="C799" s="9" t="str">
        <f t="shared" si="36"/>
        <v>Saturday</v>
      </c>
      <c r="D799" s="9" t="str">
        <f t="shared" si="37"/>
        <v>July</v>
      </c>
      <c r="E799" s="9" t="s">
        <v>4997</v>
      </c>
      <c r="F799" s="9" t="s">
        <v>6180</v>
      </c>
      <c r="G799" s="9">
        <v>4</v>
      </c>
      <c r="H799" s="9" t="str">
        <f>_xlfn.XLOOKUP(E799,customers!$A$2:$A$1001,customers!$B$2:$B$1001,,0)</f>
        <v>Jed Kennicott</v>
      </c>
      <c r="I799" s="9" t="str">
        <f>IF(_xlfn.XLOOKUP(E799,customers!$A$2:$A$1001,customers!$C$2:$C$1001,,0)=0,"Not Available",(_xlfn.XLOOKUP(E799,customers!$A$2:$A$1001,customers!$C$2:$C$1001,,0)))</f>
        <v>jkennicottm5@yahoo.co.jp</v>
      </c>
      <c r="J799" s="9" t="str">
        <f>_xlfn.XLOOKUP(E799,customers!$A$1:$A$1001,customers!$G$1:$G$1001,,0)</f>
        <v>United States</v>
      </c>
      <c r="K799" s="9" t="str">
        <f>_xlfn.XLOOKUP($E799,customers!$A$2:$A$1001,customers!$F$2:$F$1001,,0)</f>
        <v>Tampa</v>
      </c>
      <c r="L799" s="9" t="s">
        <v>6199</v>
      </c>
      <c r="M799" s="9" t="s">
        <v>6200</v>
      </c>
      <c r="N799" s="10">
        <f>INDEX(products!$A$1:$G$49,MATCH('orders '!$F799,products!$A$1:$A$49,0),MATCH('orders '!N$1,products!$A$1:$G$1,0))</f>
        <v>0.5</v>
      </c>
      <c r="O799" s="26">
        <f>INDEX(products!$A$1:$G$49,MATCH('orders '!$F799,products!$A$1:$A$49,0),MATCH('orders '!O$1,products!$A$1:$G$1,0))</f>
        <v>7.77</v>
      </c>
      <c r="P799" s="26">
        <f t="shared" si="38"/>
        <v>31.08</v>
      </c>
      <c r="Q799" s="11">
        <f>_xlfn.XLOOKUP($F799,products!$A$2:$A$49,products!$G$2:$G$49,,0)</f>
        <v>0.69929999999999992</v>
      </c>
      <c r="R799" s="6" t="str">
        <f>IF(_xlfn.XLOOKUP(E799,customers!A799:A1798,customers!I799:I1798,0)=0,"Not Available",(_xlfn.XLOOKUP(E799,customers!A799:A1798,customers!I799:I1798,0)))</f>
        <v>No</v>
      </c>
    </row>
    <row r="800" spans="1:18" x14ac:dyDescent="0.25">
      <c r="A800" s="6" t="s">
        <v>5002</v>
      </c>
      <c r="B800" s="23">
        <v>43950</v>
      </c>
      <c r="C800" s="6" t="str">
        <f t="shared" si="36"/>
        <v>Wednesday</v>
      </c>
      <c r="D800" s="6" t="str">
        <f t="shared" si="37"/>
        <v>April</v>
      </c>
      <c r="E800" s="6" t="s">
        <v>5003</v>
      </c>
      <c r="F800" s="6" t="s">
        <v>6163</v>
      </c>
      <c r="G800" s="6">
        <v>3</v>
      </c>
      <c r="H800" s="6" t="str">
        <f>_xlfn.XLOOKUP(E800,customers!$A$2:$A$1001,customers!$B$2:$B$1001,,0)</f>
        <v>Guenevere Ruggen</v>
      </c>
      <c r="I800" s="6" t="str">
        <f>IF(_xlfn.XLOOKUP(E800,customers!$A$2:$A$1001,customers!$C$2:$C$1001,,0)=0,"Not Available",(_xlfn.XLOOKUP(E800,customers!$A$2:$A$1001,customers!$C$2:$C$1001,,0)))</f>
        <v>gruggenm6@nymag.com</v>
      </c>
      <c r="J800" s="6" t="str">
        <f>_xlfn.XLOOKUP(E800,customers!$A$1:$A$1001,customers!$G$1:$G$1001,,0)</f>
        <v>United States</v>
      </c>
      <c r="K800" s="6" t="str">
        <f>_xlfn.XLOOKUP($E800,customers!$A$2:$A$1001,customers!$F$2:$F$1001,,0)</f>
        <v>San Jose</v>
      </c>
      <c r="L800" s="6" t="s">
        <v>6196</v>
      </c>
      <c r="M800" s="6" t="s">
        <v>6202</v>
      </c>
      <c r="N800" s="7">
        <f>INDEX(products!$A$1:$G$49,MATCH('orders '!$F800,products!$A$1:$A$49,0),MATCH('orders '!N$1,products!$A$1:$G$1,0))</f>
        <v>0.2</v>
      </c>
      <c r="O800" s="24">
        <f>INDEX(products!$A$1:$G$49,MATCH('orders '!$F800,products!$A$1:$A$49,0),MATCH('orders '!O$1,products!$A$1:$G$1,0))</f>
        <v>2.6849999999999996</v>
      </c>
      <c r="P800" s="24">
        <f t="shared" si="38"/>
        <v>8.0549999999999997</v>
      </c>
      <c r="Q800" s="8">
        <f>_xlfn.XLOOKUP($F800,products!$A$2:$A$49,products!$G$2:$G$49,,0)</f>
        <v>0.16109999999999997</v>
      </c>
      <c r="R800" s="6" t="str">
        <f>IF(_xlfn.XLOOKUP(E800,customers!A800:A1799,customers!I800:I1799,0)=0,"Not Available",(_xlfn.XLOOKUP(E800,customers!A800:A1799,customers!I800:I1799,0)))</f>
        <v>Yes</v>
      </c>
    </row>
    <row r="801" spans="1:18" x14ac:dyDescent="0.25">
      <c r="A801" s="9" t="s">
        <v>5008</v>
      </c>
      <c r="B801" s="25">
        <v>44588</v>
      </c>
      <c r="C801" s="9" t="str">
        <f t="shared" si="36"/>
        <v>Thursday</v>
      </c>
      <c r="D801" s="9" t="str">
        <f t="shared" si="37"/>
        <v>January</v>
      </c>
      <c r="E801" s="9" t="s">
        <v>5009</v>
      </c>
      <c r="F801" s="9" t="s">
        <v>6183</v>
      </c>
      <c r="G801" s="9">
        <v>3</v>
      </c>
      <c r="H801" s="9" t="str">
        <f>_xlfn.XLOOKUP(E801,customers!$A$2:$A$1001,customers!$B$2:$B$1001,,0)</f>
        <v>Gonzales Cicculi</v>
      </c>
      <c r="I801" s="9" t="str">
        <f>IF(_xlfn.XLOOKUP(E801,customers!$A$2:$A$1001,customers!$C$2:$C$1001,,0)=0,"Not Available",(_xlfn.XLOOKUP(E801,customers!$A$2:$A$1001,customers!$C$2:$C$1001,,0)))</f>
        <v>Not Available</v>
      </c>
      <c r="J801" s="9" t="str">
        <f>_xlfn.XLOOKUP(E801,customers!$A$1:$A$1001,customers!$G$1:$G$1001,,0)</f>
        <v>United States</v>
      </c>
      <c r="K801" s="9" t="str">
        <f>_xlfn.XLOOKUP($E801,customers!$A$2:$A$1001,customers!$F$2:$F$1001,,0)</f>
        <v>Washington</v>
      </c>
      <c r="L801" s="9" t="s">
        <v>6198</v>
      </c>
      <c r="M801" s="9" t="s">
        <v>6202</v>
      </c>
      <c r="N801" s="10">
        <f>INDEX(products!$A$1:$G$49,MATCH('orders '!$F801,products!$A$1:$A$49,0),MATCH('orders '!N$1,products!$A$1:$G$1,0))</f>
        <v>1</v>
      </c>
      <c r="O801" s="26">
        <f>INDEX(products!$A$1:$G$49,MATCH('orders '!$F801,products!$A$1:$A$49,0),MATCH('orders '!O$1,products!$A$1:$G$1,0))</f>
        <v>12.15</v>
      </c>
      <c r="P801" s="26">
        <f t="shared" si="38"/>
        <v>36.450000000000003</v>
      </c>
      <c r="Q801" s="11">
        <f>_xlfn.XLOOKUP($F801,products!$A$2:$A$49,products!$G$2:$G$49,,0)</f>
        <v>1.3365</v>
      </c>
      <c r="R801" s="6" t="str">
        <f>IF(_xlfn.XLOOKUP(E801,customers!A801:A1800,customers!I801:I1800,0)=0,"Not Available",(_xlfn.XLOOKUP(E801,customers!A801:A1800,customers!I801:I1800,0)))</f>
        <v>Yes</v>
      </c>
    </row>
    <row r="802" spans="1:18" x14ac:dyDescent="0.25">
      <c r="A802" s="6" t="s">
        <v>5012</v>
      </c>
      <c r="B802" s="23">
        <v>44240</v>
      </c>
      <c r="C802" s="6" t="str">
        <f t="shared" si="36"/>
        <v>Saturday</v>
      </c>
      <c r="D802" s="6" t="str">
        <f t="shared" si="37"/>
        <v>February</v>
      </c>
      <c r="E802" s="6" t="s">
        <v>5013</v>
      </c>
      <c r="F802" s="6" t="s">
        <v>6163</v>
      </c>
      <c r="G802" s="6">
        <v>6</v>
      </c>
      <c r="H802" s="6" t="str">
        <f>_xlfn.XLOOKUP(E802,customers!$A$2:$A$1001,customers!$B$2:$B$1001,,0)</f>
        <v>Man Fright</v>
      </c>
      <c r="I802" s="6" t="str">
        <f>IF(_xlfn.XLOOKUP(E802,customers!$A$2:$A$1001,customers!$C$2:$C$1001,,0)=0,"Not Available",(_xlfn.XLOOKUP(E802,customers!$A$2:$A$1001,customers!$C$2:$C$1001,,0)))</f>
        <v>mfrightm8@harvard.edu</v>
      </c>
      <c r="J802" s="6" t="str">
        <f>_xlfn.XLOOKUP(E802,customers!$A$1:$A$1001,customers!$G$1:$G$1001,,0)</f>
        <v>Ireland</v>
      </c>
      <c r="K802" s="6" t="str">
        <f>_xlfn.XLOOKUP($E802,customers!$A$2:$A$1001,customers!$F$2:$F$1001,,0)</f>
        <v>Daingean</v>
      </c>
      <c r="L802" s="6" t="s">
        <v>6196</v>
      </c>
      <c r="M802" s="6" t="s">
        <v>6202</v>
      </c>
      <c r="N802" s="7">
        <f>INDEX(products!$A$1:$G$49,MATCH('orders '!$F802,products!$A$1:$A$49,0),MATCH('orders '!N$1,products!$A$1:$G$1,0))</f>
        <v>0.2</v>
      </c>
      <c r="O802" s="24">
        <f>INDEX(products!$A$1:$G$49,MATCH('orders '!$F802,products!$A$1:$A$49,0),MATCH('orders '!O$1,products!$A$1:$G$1,0))</f>
        <v>2.6849999999999996</v>
      </c>
      <c r="P802" s="24">
        <f t="shared" si="38"/>
        <v>16.11</v>
      </c>
      <c r="Q802" s="8">
        <f>_xlfn.XLOOKUP($F802,products!$A$2:$A$49,products!$G$2:$G$49,,0)</f>
        <v>0.16109999999999997</v>
      </c>
      <c r="R802" s="6" t="str">
        <f>IF(_xlfn.XLOOKUP(E802,customers!A802:A1801,customers!I802:I1801,0)=0,"Not Available",(_xlfn.XLOOKUP(E802,customers!A802:A1801,customers!I802:I1801,0)))</f>
        <v>No</v>
      </c>
    </row>
    <row r="803" spans="1:18" x14ac:dyDescent="0.25">
      <c r="A803" s="9" t="s">
        <v>5018</v>
      </c>
      <c r="B803" s="25">
        <v>44025</v>
      </c>
      <c r="C803" s="9" t="str">
        <f t="shared" si="36"/>
        <v>Monday</v>
      </c>
      <c r="D803" s="9" t="str">
        <f t="shared" si="37"/>
        <v>July</v>
      </c>
      <c r="E803" s="9" t="s">
        <v>5019</v>
      </c>
      <c r="F803" s="9" t="s">
        <v>6149</v>
      </c>
      <c r="G803" s="9">
        <v>2</v>
      </c>
      <c r="H803" s="9" t="str">
        <f>_xlfn.XLOOKUP(E803,customers!$A$2:$A$1001,customers!$B$2:$B$1001,,0)</f>
        <v>Boyce Tarte</v>
      </c>
      <c r="I803" s="9" t="str">
        <f>IF(_xlfn.XLOOKUP(E803,customers!$A$2:$A$1001,customers!$C$2:$C$1001,,0)=0,"Not Available",(_xlfn.XLOOKUP(E803,customers!$A$2:$A$1001,customers!$C$2:$C$1001,,0)))</f>
        <v>btartem9@aol.com</v>
      </c>
      <c r="J803" s="9" t="str">
        <f>_xlfn.XLOOKUP(E803,customers!$A$1:$A$1001,customers!$G$1:$G$1001,,0)</f>
        <v>United States</v>
      </c>
      <c r="K803" s="9" t="str">
        <f>_xlfn.XLOOKUP($E803,customers!$A$2:$A$1001,customers!$F$2:$F$1001,,0)</f>
        <v>Olympia</v>
      </c>
      <c r="L803" s="9" t="s">
        <v>6196</v>
      </c>
      <c r="M803" s="9" t="s">
        <v>6202</v>
      </c>
      <c r="N803" s="10">
        <f>INDEX(products!$A$1:$G$49,MATCH('orders '!$F803,products!$A$1:$A$49,0),MATCH('orders '!N$1,products!$A$1:$G$1,0))</f>
        <v>2.5</v>
      </c>
      <c r="O803" s="26">
        <f>INDEX(products!$A$1:$G$49,MATCH('orders '!$F803,products!$A$1:$A$49,0),MATCH('orders '!O$1,products!$A$1:$G$1,0))</f>
        <v>20.584999999999997</v>
      </c>
      <c r="P803" s="26">
        <f t="shared" si="38"/>
        <v>41.169999999999995</v>
      </c>
      <c r="Q803" s="11">
        <f>_xlfn.XLOOKUP($F803,products!$A$2:$A$49,products!$G$2:$G$49,,0)</f>
        <v>1.2350999999999999</v>
      </c>
      <c r="R803" s="6" t="str">
        <f>IF(_xlfn.XLOOKUP(E803,customers!A803:A1802,customers!I803:I1802,0)=0,"Not Available",(_xlfn.XLOOKUP(E803,customers!A803:A1802,customers!I803:I1802,0)))</f>
        <v>Yes</v>
      </c>
    </row>
    <row r="804" spans="1:18" x14ac:dyDescent="0.25">
      <c r="A804" s="6" t="s">
        <v>5024</v>
      </c>
      <c r="B804" s="23">
        <v>43902</v>
      </c>
      <c r="C804" s="6" t="str">
        <f t="shared" si="36"/>
        <v>Thursday</v>
      </c>
      <c r="D804" s="6" t="str">
        <f t="shared" si="37"/>
        <v>March</v>
      </c>
      <c r="E804" s="6" t="s">
        <v>5025</v>
      </c>
      <c r="F804" s="6" t="s">
        <v>6163</v>
      </c>
      <c r="G804" s="6">
        <v>4</v>
      </c>
      <c r="H804" s="6" t="str">
        <f>_xlfn.XLOOKUP(E804,customers!$A$2:$A$1001,customers!$B$2:$B$1001,,0)</f>
        <v>Caddric Krzysztofiak</v>
      </c>
      <c r="I804" s="6" t="str">
        <f>IF(_xlfn.XLOOKUP(E804,customers!$A$2:$A$1001,customers!$C$2:$C$1001,,0)=0,"Not Available",(_xlfn.XLOOKUP(E804,customers!$A$2:$A$1001,customers!$C$2:$C$1001,,0)))</f>
        <v>ckrzysztofiakma@skyrock.com</v>
      </c>
      <c r="J804" s="6" t="str">
        <f>_xlfn.XLOOKUP(E804,customers!$A$1:$A$1001,customers!$G$1:$G$1001,,0)</f>
        <v>United States</v>
      </c>
      <c r="K804" s="6" t="str">
        <f>_xlfn.XLOOKUP($E804,customers!$A$2:$A$1001,customers!$F$2:$F$1001,,0)</f>
        <v>Mesquite</v>
      </c>
      <c r="L804" s="6" t="s">
        <v>6196</v>
      </c>
      <c r="M804" s="6" t="s">
        <v>6202</v>
      </c>
      <c r="N804" s="7">
        <f>INDEX(products!$A$1:$G$49,MATCH('orders '!$F804,products!$A$1:$A$49,0),MATCH('orders '!N$1,products!$A$1:$G$1,0))</f>
        <v>0.2</v>
      </c>
      <c r="O804" s="24">
        <f>INDEX(products!$A$1:$G$49,MATCH('orders '!$F804,products!$A$1:$A$49,0),MATCH('orders '!O$1,products!$A$1:$G$1,0))</f>
        <v>2.6849999999999996</v>
      </c>
      <c r="P804" s="24">
        <f t="shared" si="38"/>
        <v>10.739999999999998</v>
      </c>
      <c r="Q804" s="8">
        <f>_xlfn.XLOOKUP($F804,products!$A$2:$A$49,products!$G$2:$G$49,,0)</f>
        <v>0.16109999999999997</v>
      </c>
      <c r="R804" s="6" t="str">
        <f>IF(_xlfn.XLOOKUP(E804,customers!A804:A1803,customers!I804:I1803,0)=0,"Not Available",(_xlfn.XLOOKUP(E804,customers!A804:A1803,customers!I804:I1803,0)))</f>
        <v>No</v>
      </c>
    </row>
    <row r="805" spans="1:18" x14ac:dyDescent="0.25">
      <c r="A805" s="9" t="s">
        <v>5030</v>
      </c>
      <c r="B805" s="25">
        <v>43955</v>
      </c>
      <c r="C805" s="9" t="str">
        <f t="shared" si="36"/>
        <v>Monday</v>
      </c>
      <c r="D805" s="9" t="str">
        <f t="shared" si="37"/>
        <v>May</v>
      </c>
      <c r="E805" s="9" t="s">
        <v>5031</v>
      </c>
      <c r="F805" s="9" t="s">
        <v>6166</v>
      </c>
      <c r="G805" s="9">
        <v>4</v>
      </c>
      <c r="H805" s="9" t="str">
        <f>_xlfn.XLOOKUP(E805,customers!$A$2:$A$1001,customers!$B$2:$B$1001,,0)</f>
        <v>Darn Penquet</v>
      </c>
      <c r="I805" s="9" t="str">
        <f>IF(_xlfn.XLOOKUP(E805,customers!$A$2:$A$1001,customers!$C$2:$C$1001,,0)=0,"Not Available",(_xlfn.XLOOKUP(E805,customers!$A$2:$A$1001,customers!$C$2:$C$1001,,0)))</f>
        <v>dpenquetmb@diigo.com</v>
      </c>
      <c r="J805" s="9" t="str">
        <f>_xlfn.XLOOKUP(E805,customers!$A$1:$A$1001,customers!$G$1:$G$1001,,0)</f>
        <v>United States</v>
      </c>
      <c r="K805" s="9" t="str">
        <f>_xlfn.XLOOKUP($E805,customers!$A$2:$A$1001,customers!$F$2:$F$1001,,0)</f>
        <v>Sacramento</v>
      </c>
      <c r="L805" s="9" t="s">
        <v>6198</v>
      </c>
      <c r="M805" s="9" t="s">
        <v>6197</v>
      </c>
      <c r="N805" s="10">
        <f>INDEX(products!$A$1:$G$49,MATCH('orders '!$F805,products!$A$1:$A$49,0),MATCH('orders '!N$1,products!$A$1:$G$1,0))</f>
        <v>2.5</v>
      </c>
      <c r="O805" s="26">
        <f>INDEX(products!$A$1:$G$49,MATCH('orders '!$F805,products!$A$1:$A$49,0),MATCH('orders '!O$1,products!$A$1:$G$1,0))</f>
        <v>31.624999999999996</v>
      </c>
      <c r="P805" s="26">
        <f t="shared" si="38"/>
        <v>126.49999999999999</v>
      </c>
      <c r="Q805" s="11">
        <f>_xlfn.XLOOKUP($F805,products!$A$2:$A$49,products!$G$2:$G$49,,0)</f>
        <v>3.4787499999999998</v>
      </c>
      <c r="R805" s="6" t="str">
        <f>IF(_xlfn.XLOOKUP(E805,customers!A805:A1804,customers!I805:I1804,0)=0,"Not Available",(_xlfn.XLOOKUP(E805,customers!A805:A1804,customers!I805:I1804,0)))</f>
        <v>No</v>
      </c>
    </row>
    <row r="806" spans="1:18" x14ac:dyDescent="0.25">
      <c r="A806" s="6" t="s">
        <v>5035</v>
      </c>
      <c r="B806" s="23">
        <v>44289</v>
      </c>
      <c r="C806" s="6" t="str">
        <f t="shared" si="36"/>
        <v>Saturday</v>
      </c>
      <c r="D806" s="6" t="str">
        <f t="shared" si="37"/>
        <v>April</v>
      </c>
      <c r="E806" s="6" t="s">
        <v>5036</v>
      </c>
      <c r="F806" s="6" t="s">
        <v>6179</v>
      </c>
      <c r="G806" s="6">
        <v>2</v>
      </c>
      <c r="H806" s="6" t="str">
        <f>_xlfn.XLOOKUP(E806,customers!$A$2:$A$1001,customers!$B$2:$B$1001,,0)</f>
        <v>Jammie Cloke</v>
      </c>
      <c r="I806" s="6" t="str">
        <f>IF(_xlfn.XLOOKUP(E806,customers!$A$2:$A$1001,customers!$C$2:$C$1001,,0)=0,"Not Available",(_xlfn.XLOOKUP(E806,customers!$A$2:$A$1001,customers!$C$2:$C$1001,,0)))</f>
        <v>Not Available</v>
      </c>
      <c r="J806" s="6" t="str">
        <f>_xlfn.XLOOKUP(E806,customers!$A$1:$A$1001,customers!$G$1:$G$1001,,0)</f>
        <v>United Kingdom</v>
      </c>
      <c r="K806" s="6" t="str">
        <f>_xlfn.XLOOKUP($E806,customers!$A$2:$A$1001,customers!$F$2:$F$1001,,0)</f>
        <v>Newton</v>
      </c>
      <c r="L806" s="6" t="s">
        <v>6196</v>
      </c>
      <c r="M806" s="6" t="s">
        <v>6200</v>
      </c>
      <c r="N806" s="7">
        <f>INDEX(products!$A$1:$G$49,MATCH('orders '!$F806,products!$A$1:$A$49,0),MATCH('orders '!N$1,products!$A$1:$G$1,0))</f>
        <v>1</v>
      </c>
      <c r="O806" s="24">
        <f>INDEX(products!$A$1:$G$49,MATCH('orders '!$F806,products!$A$1:$A$49,0),MATCH('orders '!O$1,products!$A$1:$G$1,0))</f>
        <v>11.95</v>
      </c>
      <c r="P806" s="24">
        <f t="shared" si="38"/>
        <v>23.9</v>
      </c>
      <c r="Q806" s="8">
        <f>_xlfn.XLOOKUP($F806,products!$A$2:$A$49,products!$G$2:$G$49,,0)</f>
        <v>0.71699999999999997</v>
      </c>
      <c r="R806" s="6" t="str">
        <f>IF(_xlfn.XLOOKUP(E806,customers!A806:A1805,customers!I806:I1805,0)=0,"Not Available",(_xlfn.XLOOKUP(E806,customers!A806:A1805,customers!I806:I1805,0)))</f>
        <v>No</v>
      </c>
    </row>
    <row r="807" spans="1:18" x14ac:dyDescent="0.25">
      <c r="A807" s="9" t="s">
        <v>5040</v>
      </c>
      <c r="B807" s="25">
        <v>44713</v>
      </c>
      <c r="C807" s="9" t="str">
        <f t="shared" si="36"/>
        <v>Wednesday</v>
      </c>
      <c r="D807" s="9" t="str">
        <f t="shared" si="37"/>
        <v>June</v>
      </c>
      <c r="E807" s="9" t="s">
        <v>5041</v>
      </c>
      <c r="F807" s="9" t="s">
        <v>6146</v>
      </c>
      <c r="G807" s="9">
        <v>1</v>
      </c>
      <c r="H807" s="9" t="str">
        <f>_xlfn.XLOOKUP(E807,customers!$A$2:$A$1001,customers!$B$2:$B$1001,,0)</f>
        <v>Chester Clowton</v>
      </c>
      <c r="I807" s="9" t="str">
        <f>IF(_xlfn.XLOOKUP(E807,customers!$A$2:$A$1001,customers!$C$2:$C$1001,,0)=0,"Not Available",(_xlfn.XLOOKUP(E807,customers!$A$2:$A$1001,customers!$C$2:$C$1001,,0)))</f>
        <v>Not Available</v>
      </c>
      <c r="J807" s="9" t="str">
        <f>_xlfn.XLOOKUP(E807,customers!$A$1:$A$1001,customers!$G$1:$G$1001,,0)</f>
        <v>United States</v>
      </c>
      <c r="K807" s="9" t="str">
        <f>_xlfn.XLOOKUP($E807,customers!$A$2:$A$1001,customers!$F$2:$F$1001,,0)</f>
        <v>Monticello</v>
      </c>
      <c r="L807" s="9" t="s">
        <v>6196</v>
      </c>
      <c r="M807" s="9" t="s">
        <v>6197</v>
      </c>
      <c r="N807" s="10">
        <f>INDEX(products!$A$1:$G$49,MATCH('orders '!$F807,products!$A$1:$A$49,0),MATCH('orders '!N$1,products!$A$1:$G$1,0))</f>
        <v>0.5</v>
      </c>
      <c r="O807" s="26">
        <f>INDEX(products!$A$1:$G$49,MATCH('orders '!$F807,products!$A$1:$A$49,0),MATCH('orders '!O$1,products!$A$1:$G$1,0))</f>
        <v>5.97</v>
      </c>
      <c r="P807" s="26">
        <f t="shared" si="38"/>
        <v>5.97</v>
      </c>
      <c r="Q807" s="11">
        <f>_xlfn.XLOOKUP($F807,products!$A$2:$A$49,products!$G$2:$G$49,,0)</f>
        <v>0.35819999999999996</v>
      </c>
      <c r="R807" s="6" t="str">
        <f>IF(_xlfn.XLOOKUP(E807,customers!A807:A1806,customers!I807:I1806,0)=0,"Not Available",(_xlfn.XLOOKUP(E807,customers!A807:A1806,customers!I807:I1806,0)))</f>
        <v>No</v>
      </c>
    </row>
    <row r="808" spans="1:18" x14ac:dyDescent="0.25">
      <c r="A808" s="6" t="s">
        <v>5046</v>
      </c>
      <c r="B808" s="23">
        <v>44241</v>
      </c>
      <c r="C808" s="6" t="str">
        <f t="shared" si="36"/>
        <v>Sunday</v>
      </c>
      <c r="D808" s="6" t="str">
        <f t="shared" si="37"/>
        <v>February</v>
      </c>
      <c r="E808" s="6" t="s">
        <v>5047</v>
      </c>
      <c r="F808" s="6" t="s">
        <v>6150</v>
      </c>
      <c r="G808" s="6">
        <v>2</v>
      </c>
      <c r="H808" s="6" t="str">
        <f>_xlfn.XLOOKUP(E808,customers!$A$2:$A$1001,customers!$B$2:$B$1001,,0)</f>
        <v>Kathleen Diable</v>
      </c>
      <c r="I808" s="6" t="str">
        <f>IF(_xlfn.XLOOKUP(E808,customers!$A$2:$A$1001,customers!$C$2:$C$1001,,0)=0,"Not Available",(_xlfn.XLOOKUP(E808,customers!$A$2:$A$1001,customers!$C$2:$C$1001,,0)))</f>
        <v>Not Available</v>
      </c>
      <c r="J808" s="6" t="str">
        <f>_xlfn.XLOOKUP(E808,customers!$A$1:$A$1001,customers!$G$1:$G$1001,,0)</f>
        <v>United Kingdom</v>
      </c>
      <c r="K808" s="6" t="str">
        <f>_xlfn.XLOOKUP($E808,customers!$A$2:$A$1001,customers!$F$2:$F$1001,,0)</f>
        <v>Kinloch</v>
      </c>
      <c r="L808" s="6" t="s">
        <v>6201</v>
      </c>
      <c r="M808" s="6" t="s">
        <v>6202</v>
      </c>
      <c r="N808" s="7">
        <f>INDEX(products!$A$1:$G$49,MATCH('orders '!$F808,products!$A$1:$A$49,0),MATCH('orders '!N$1,products!$A$1:$G$1,0))</f>
        <v>0.2</v>
      </c>
      <c r="O808" s="24">
        <f>INDEX(products!$A$1:$G$49,MATCH('orders '!$F808,products!$A$1:$A$49,0),MATCH('orders '!O$1,products!$A$1:$G$1,0))</f>
        <v>3.8849999999999998</v>
      </c>
      <c r="P808" s="24">
        <f t="shared" si="38"/>
        <v>7.77</v>
      </c>
      <c r="Q808" s="8">
        <f>_xlfn.XLOOKUP($F808,products!$A$2:$A$49,products!$G$2:$G$49,,0)</f>
        <v>0.50505</v>
      </c>
      <c r="R808" s="6" t="str">
        <f>IF(_xlfn.XLOOKUP(E808,customers!A808:A1807,customers!I808:I1807,0)=0,"Not Available",(_xlfn.XLOOKUP(E808,customers!A808:A1807,customers!I808:I1807,0)))</f>
        <v>Yes</v>
      </c>
    </row>
    <row r="809" spans="1:18" x14ac:dyDescent="0.25">
      <c r="A809" s="9" t="s">
        <v>5050</v>
      </c>
      <c r="B809" s="25">
        <v>44543</v>
      </c>
      <c r="C809" s="9" t="str">
        <f t="shared" si="36"/>
        <v>Monday</v>
      </c>
      <c r="D809" s="9" t="str">
        <f t="shared" si="37"/>
        <v>December</v>
      </c>
      <c r="E809" s="9" t="s">
        <v>5051</v>
      </c>
      <c r="F809" s="9" t="s">
        <v>6169</v>
      </c>
      <c r="G809" s="9">
        <v>3</v>
      </c>
      <c r="H809" s="9" t="str">
        <f>_xlfn.XLOOKUP(E809,customers!$A$2:$A$1001,customers!$B$2:$B$1001,,0)</f>
        <v>Koren Ferretti</v>
      </c>
      <c r="I809" s="9" t="str">
        <f>IF(_xlfn.XLOOKUP(E809,customers!$A$2:$A$1001,customers!$C$2:$C$1001,,0)=0,"Not Available",(_xlfn.XLOOKUP(E809,customers!$A$2:$A$1001,customers!$C$2:$C$1001,,0)))</f>
        <v>kferrettimf@huffingtonpost.com</v>
      </c>
      <c r="J809" s="9" t="str">
        <f>_xlfn.XLOOKUP(E809,customers!$A$1:$A$1001,customers!$G$1:$G$1001,,0)</f>
        <v>Ireland</v>
      </c>
      <c r="K809" s="9" t="str">
        <f>_xlfn.XLOOKUP($E809,customers!$A$2:$A$1001,customers!$F$2:$F$1001,,0)</f>
        <v>Balrothery</v>
      </c>
      <c r="L809" s="9" t="s">
        <v>6201</v>
      </c>
      <c r="M809" s="9" t="s">
        <v>6202</v>
      </c>
      <c r="N809" s="10">
        <f>INDEX(products!$A$1:$G$49,MATCH('orders '!$F809,products!$A$1:$A$49,0),MATCH('orders '!N$1,products!$A$1:$G$1,0))</f>
        <v>0.5</v>
      </c>
      <c r="O809" s="26">
        <f>INDEX(products!$A$1:$G$49,MATCH('orders '!$F809,products!$A$1:$A$49,0),MATCH('orders '!O$1,products!$A$1:$G$1,0))</f>
        <v>7.77</v>
      </c>
      <c r="P809" s="26">
        <f t="shared" si="38"/>
        <v>23.31</v>
      </c>
      <c r="Q809" s="11">
        <f>_xlfn.XLOOKUP($F809,products!$A$2:$A$49,products!$G$2:$G$49,,0)</f>
        <v>1.0101</v>
      </c>
      <c r="R809" s="6" t="str">
        <f>IF(_xlfn.XLOOKUP(E809,customers!A809:A1808,customers!I809:I1808,0)=0,"Not Available",(_xlfn.XLOOKUP(E809,customers!A809:A1808,customers!I809:I1808,0)))</f>
        <v>No</v>
      </c>
    </row>
    <row r="810" spans="1:18" x14ac:dyDescent="0.25">
      <c r="A810" s="6" t="s">
        <v>5056</v>
      </c>
      <c r="B810" s="23">
        <v>43868</v>
      </c>
      <c r="C810" s="6" t="str">
        <f t="shared" si="36"/>
        <v>Friday</v>
      </c>
      <c r="D810" s="6" t="str">
        <f t="shared" si="37"/>
        <v>February</v>
      </c>
      <c r="E810" s="6" t="s">
        <v>5113</v>
      </c>
      <c r="F810" s="6" t="s">
        <v>6142</v>
      </c>
      <c r="G810" s="6">
        <v>5</v>
      </c>
      <c r="H810" s="6" t="str">
        <f>_xlfn.XLOOKUP(E810,customers!$A$2:$A$1001,customers!$B$2:$B$1001,,0)</f>
        <v>Allis Wilmore</v>
      </c>
      <c r="I810" s="6" t="str">
        <f>IF(_xlfn.XLOOKUP(E810,customers!$A$2:$A$1001,customers!$C$2:$C$1001,,0)=0,"Not Available",(_xlfn.XLOOKUP(E810,customers!$A$2:$A$1001,customers!$C$2:$C$1001,,0)))</f>
        <v>Not Available</v>
      </c>
      <c r="J810" s="6" t="str">
        <f>_xlfn.XLOOKUP(E810,customers!$A$1:$A$1001,customers!$G$1:$G$1001,,0)</f>
        <v>United States</v>
      </c>
      <c r="K810" s="6" t="str">
        <f>_xlfn.XLOOKUP($E810,customers!$A$2:$A$1001,customers!$F$2:$F$1001,,0)</f>
        <v>Houston</v>
      </c>
      <c r="L810" s="6" t="s">
        <v>6196</v>
      </c>
      <c r="M810" s="6" t="s">
        <v>6200</v>
      </c>
      <c r="N810" s="7">
        <f>INDEX(products!$A$1:$G$49,MATCH('orders '!$F810,products!$A$1:$A$49,0),MATCH('orders '!N$1,products!$A$1:$G$1,0))</f>
        <v>2.5</v>
      </c>
      <c r="O810" s="24">
        <f>INDEX(products!$A$1:$G$49,MATCH('orders '!$F810,products!$A$1:$A$49,0),MATCH('orders '!O$1,products!$A$1:$G$1,0))</f>
        <v>27.484999999999996</v>
      </c>
      <c r="P810" s="24">
        <f t="shared" si="38"/>
        <v>137.42499999999998</v>
      </c>
      <c r="Q810" s="8">
        <f>_xlfn.XLOOKUP($F810,products!$A$2:$A$49,products!$G$2:$G$49,,0)</f>
        <v>1.6490999999999998</v>
      </c>
      <c r="R810" s="6" t="str">
        <f>IF(_xlfn.XLOOKUP(E810,customers!A810:A1809,customers!I810:I1809,0)=0,"Not Available",(_xlfn.XLOOKUP(E810,customers!A810:A1809,customers!I810:I1809,0)))</f>
        <v>No</v>
      </c>
    </row>
    <row r="811" spans="1:18" x14ac:dyDescent="0.25">
      <c r="A811" s="9" t="s">
        <v>5062</v>
      </c>
      <c r="B811" s="25">
        <v>44235</v>
      </c>
      <c r="C811" s="9" t="str">
        <f t="shared" si="36"/>
        <v>Monday</v>
      </c>
      <c r="D811" s="9" t="str">
        <f t="shared" si="37"/>
        <v>February</v>
      </c>
      <c r="E811" s="9" t="s">
        <v>5063</v>
      </c>
      <c r="F811" s="9" t="s">
        <v>6163</v>
      </c>
      <c r="G811" s="9">
        <v>3</v>
      </c>
      <c r="H811" s="9" t="str">
        <f>_xlfn.XLOOKUP(E811,customers!$A$2:$A$1001,customers!$B$2:$B$1001,,0)</f>
        <v>Chaddie Bennie</v>
      </c>
      <c r="I811" s="9" t="str">
        <f>IF(_xlfn.XLOOKUP(E811,customers!$A$2:$A$1001,customers!$C$2:$C$1001,,0)=0,"Not Available",(_xlfn.XLOOKUP(E811,customers!$A$2:$A$1001,customers!$C$2:$C$1001,,0)))</f>
        <v>Not Available</v>
      </c>
      <c r="J811" s="9" t="str">
        <f>_xlfn.XLOOKUP(E811,customers!$A$1:$A$1001,customers!$G$1:$G$1001,,0)</f>
        <v>United States</v>
      </c>
      <c r="K811" s="9" t="str">
        <f>_xlfn.XLOOKUP($E811,customers!$A$2:$A$1001,customers!$F$2:$F$1001,,0)</f>
        <v>El Paso</v>
      </c>
      <c r="L811" s="9" t="s">
        <v>6196</v>
      </c>
      <c r="M811" s="9" t="s">
        <v>6202</v>
      </c>
      <c r="N811" s="10">
        <f>INDEX(products!$A$1:$G$49,MATCH('orders '!$F811,products!$A$1:$A$49,0),MATCH('orders '!N$1,products!$A$1:$G$1,0))</f>
        <v>0.2</v>
      </c>
      <c r="O811" s="26">
        <f>INDEX(products!$A$1:$G$49,MATCH('orders '!$F811,products!$A$1:$A$49,0),MATCH('orders '!O$1,products!$A$1:$G$1,0))</f>
        <v>2.6849999999999996</v>
      </c>
      <c r="P811" s="26">
        <f t="shared" si="38"/>
        <v>8.0549999999999997</v>
      </c>
      <c r="Q811" s="11">
        <f>_xlfn.XLOOKUP($F811,products!$A$2:$A$49,products!$G$2:$G$49,,0)</f>
        <v>0.16109999999999997</v>
      </c>
      <c r="R811" s="6" t="str">
        <f>IF(_xlfn.XLOOKUP(E811,customers!A811:A1810,customers!I811:I1810,0)=0,"Not Available",(_xlfn.XLOOKUP(E811,customers!A811:A1810,customers!I811:I1810,0)))</f>
        <v>Yes</v>
      </c>
    </row>
    <row r="812" spans="1:18" x14ac:dyDescent="0.25">
      <c r="A812" s="6" t="s">
        <v>5067</v>
      </c>
      <c r="B812" s="23">
        <v>44054</v>
      </c>
      <c r="C812" s="6" t="str">
        <f t="shared" si="36"/>
        <v>Tuesday</v>
      </c>
      <c r="D812" s="6" t="str">
        <f t="shared" si="37"/>
        <v>August</v>
      </c>
      <c r="E812" s="6" t="s">
        <v>5068</v>
      </c>
      <c r="F812" s="6" t="s">
        <v>6161</v>
      </c>
      <c r="G812" s="6">
        <v>3</v>
      </c>
      <c r="H812" s="6" t="str">
        <f>_xlfn.XLOOKUP(E812,customers!$A$2:$A$1001,customers!$B$2:$B$1001,,0)</f>
        <v>Alberta Balsdone</v>
      </c>
      <c r="I812" s="6" t="str">
        <f>IF(_xlfn.XLOOKUP(E812,customers!$A$2:$A$1001,customers!$C$2:$C$1001,,0)=0,"Not Available",(_xlfn.XLOOKUP(E812,customers!$A$2:$A$1001,customers!$C$2:$C$1001,,0)))</f>
        <v>abalsdonemi@toplist.cz</v>
      </c>
      <c r="J812" s="6" t="str">
        <f>_xlfn.XLOOKUP(E812,customers!$A$1:$A$1001,customers!$G$1:$G$1001,,0)</f>
        <v>United States</v>
      </c>
      <c r="K812" s="6" t="str">
        <f>_xlfn.XLOOKUP($E812,customers!$A$2:$A$1001,customers!$F$2:$F$1001,,0)</f>
        <v>Largo</v>
      </c>
      <c r="L812" s="6" t="s">
        <v>6201</v>
      </c>
      <c r="M812" s="6" t="s">
        <v>6200</v>
      </c>
      <c r="N812" s="7">
        <f>INDEX(products!$A$1:$G$49,MATCH('orders '!$F812,products!$A$1:$A$49,0),MATCH('orders '!N$1,products!$A$1:$G$1,0))</f>
        <v>0.5</v>
      </c>
      <c r="O812" s="24">
        <f>INDEX(products!$A$1:$G$49,MATCH('orders '!$F812,products!$A$1:$A$49,0),MATCH('orders '!O$1,products!$A$1:$G$1,0))</f>
        <v>9.51</v>
      </c>
      <c r="P812" s="24">
        <f t="shared" si="38"/>
        <v>28.53</v>
      </c>
      <c r="Q812" s="8">
        <f>_xlfn.XLOOKUP($F812,products!$A$2:$A$49,products!$G$2:$G$49,,0)</f>
        <v>1.2363</v>
      </c>
      <c r="R812" s="6" t="str">
        <f>IF(_xlfn.XLOOKUP(E812,customers!A812:A1811,customers!I812:I1811,0)=0,"Not Available",(_xlfn.XLOOKUP(E812,customers!A812:A1811,customers!I812:I1811,0)))</f>
        <v>No</v>
      </c>
    </row>
    <row r="813" spans="1:18" x14ac:dyDescent="0.25">
      <c r="A813" s="9" t="s">
        <v>5073</v>
      </c>
      <c r="B813" s="25">
        <v>44114</v>
      </c>
      <c r="C813" s="9" t="str">
        <f t="shared" si="36"/>
        <v>Saturday</v>
      </c>
      <c r="D813" s="9" t="str">
        <f t="shared" si="37"/>
        <v>October</v>
      </c>
      <c r="E813" s="9" t="s">
        <v>5074</v>
      </c>
      <c r="F813" s="9" t="s">
        <v>6155</v>
      </c>
      <c r="G813" s="9">
        <v>6</v>
      </c>
      <c r="H813" s="9" t="str">
        <f>_xlfn.XLOOKUP(E813,customers!$A$2:$A$1001,customers!$B$2:$B$1001,,0)</f>
        <v>Brice Romera</v>
      </c>
      <c r="I813" s="9" t="str">
        <f>IF(_xlfn.XLOOKUP(E813,customers!$A$2:$A$1001,customers!$C$2:$C$1001,,0)=0,"Not Available",(_xlfn.XLOOKUP(E813,customers!$A$2:$A$1001,customers!$C$2:$C$1001,,0)))</f>
        <v>bromeramj@list-manage.com</v>
      </c>
      <c r="J813" s="9" t="str">
        <f>_xlfn.XLOOKUP(E813,customers!$A$1:$A$1001,customers!$G$1:$G$1001,,0)</f>
        <v>Ireland</v>
      </c>
      <c r="K813" s="9" t="str">
        <f>_xlfn.XLOOKUP($E813,customers!$A$2:$A$1001,customers!$F$2:$F$1001,,0)</f>
        <v>Foxrock</v>
      </c>
      <c r="L813" s="9" t="s">
        <v>6199</v>
      </c>
      <c r="M813" s="9" t="s">
        <v>6197</v>
      </c>
      <c r="N813" s="10">
        <f>INDEX(products!$A$1:$G$49,MATCH('orders '!$F813,products!$A$1:$A$49,0),MATCH('orders '!N$1,products!$A$1:$G$1,0))</f>
        <v>1</v>
      </c>
      <c r="O813" s="26">
        <f>INDEX(products!$A$1:$G$49,MATCH('orders '!$F813,products!$A$1:$A$49,0),MATCH('orders '!O$1,products!$A$1:$G$1,0))</f>
        <v>11.25</v>
      </c>
      <c r="P813" s="26">
        <f t="shared" si="38"/>
        <v>67.5</v>
      </c>
      <c r="Q813" s="11">
        <f>_xlfn.XLOOKUP($F813,products!$A$2:$A$49,products!$G$2:$G$49,,0)</f>
        <v>1.0125</v>
      </c>
      <c r="R813" s="6" t="str">
        <f>IF(_xlfn.XLOOKUP(E813,customers!A813:A1812,customers!I813:I1812,0)=0,"Not Available",(_xlfn.XLOOKUP(E813,customers!A813:A1812,customers!I813:I1812,0)))</f>
        <v>Yes</v>
      </c>
    </row>
    <row r="814" spans="1:18" x14ac:dyDescent="0.25">
      <c r="A814" s="6" t="s">
        <v>5073</v>
      </c>
      <c r="B814" s="23">
        <v>44114</v>
      </c>
      <c r="C814" s="6" t="str">
        <f t="shared" si="36"/>
        <v>Saturday</v>
      </c>
      <c r="D814" s="6" t="str">
        <f t="shared" si="37"/>
        <v>October</v>
      </c>
      <c r="E814" s="6" t="s">
        <v>5074</v>
      </c>
      <c r="F814" s="6" t="s">
        <v>6165</v>
      </c>
      <c r="G814" s="6">
        <v>6</v>
      </c>
      <c r="H814" s="6" t="str">
        <f>_xlfn.XLOOKUP(E814,customers!$A$2:$A$1001,customers!$B$2:$B$1001,,0)</f>
        <v>Brice Romera</v>
      </c>
      <c r="I814" s="6" t="str">
        <f>IF(_xlfn.XLOOKUP(E814,customers!$A$2:$A$1001,customers!$C$2:$C$1001,,0)=0,"Not Available",(_xlfn.XLOOKUP(E814,customers!$A$2:$A$1001,customers!$C$2:$C$1001,,0)))</f>
        <v>bromeramj@list-manage.com</v>
      </c>
      <c r="J814" s="6" t="str">
        <f>_xlfn.XLOOKUP(E814,customers!$A$1:$A$1001,customers!$G$1:$G$1001,,0)</f>
        <v>Ireland</v>
      </c>
      <c r="K814" s="6" t="str">
        <f>_xlfn.XLOOKUP($E814,customers!$A$2:$A$1001,customers!$F$2:$F$1001,,0)</f>
        <v>Foxrock</v>
      </c>
      <c r="L814" s="6" t="s">
        <v>6201</v>
      </c>
      <c r="M814" s="6" t="s">
        <v>6202</v>
      </c>
      <c r="N814" s="7">
        <f>INDEX(products!$A$1:$G$49,MATCH('orders '!$F814,products!$A$1:$A$49,0),MATCH('orders '!N$1,products!$A$1:$G$1,0))</f>
        <v>2.5</v>
      </c>
      <c r="O814" s="24">
        <f>INDEX(products!$A$1:$G$49,MATCH('orders '!$F814,products!$A$1:$A$49,0),MATCH('orders '!O$1,products!$A$1:$G$1,0))</f>
        <v>29.784999999999997</v>
      </c>
      <c r="P814" s="24">
        <f t="shared" si="38"/>
        <v>178.70999999999998</v>
      </c>
      <c r="Q814" s="8">
        <f>_xlfn.XLOOKUP($F814,products!$A$2:$A$49,products!$G$2:$G$49,,0)</f>
        <v>3.8720499999999998</v>
      </c>
      <c r="R814" s="6" t="str">
        <f>IF(_xlfn.XLOOKUP(E814,customers!A814:A1813,customers!I814:I1813,0)=0,"Not Available",(_xlfn.XLOOKUP(E814,customers!A814:A1813,customers!I814:I1813,0)))</f>
        <v>Not Available</v>
      </c>
    </row>
    <row r="815" spans="1:18" x14ac:dyDescent="0.25">
      <c r="A815" s="9" t="s">
        <v>5084</v>
      </c>
      <c r="B815" s="25">
        <v>44173</v>
      </c>
      <c r="C815" s="9" t="str">
        <f t="shared" si="36"/>
        <v>Tuesday</v>
      </c>
      <c r="D815" s="9" t="str">
        <f t="shared" si="37"/>
        <v>December</v>
      </c>
      <c r="E815" s="9" t="s">
        <v>5085</v>
      </c>
      <c r="F815" s="9" t="s">
        <v>6166</v>
      </c>
      <c r="G815" s="9">
        <v>1</v>
      </c>
      <c r="H815" s="9" t="str">
        <f>_xlfn.XLOOKUP(E815,customers!$A$2:$A$1001,customers!$B$2:$B$1001,,0)</f>
        <v>Conchita Bryde</v>
      </c>
      <c r="I815" s="9" t="str">
        <f>IF(_xlfn.XLOOKUP(E815,customers!$A$2:$A$1001,customers!$C$2:$C$1001,,0)=0,"Not Available",(_xlfn.XLOOKUP(E815,customers!$A$2:$A$1001,customers!$C$2:$C$1001,,0)))</f>
        <v>cbrydeml@tuttocitta.it</v>
      </c>
      <c r="J815" s="9" t="str">
        <f>_xlfn.XLOOKUP(E815,customers!$A$1:$A$1001,customers!$G$1:$G$1001,,0)</f>
        <v>United States</v>
      </c>
      <c r="K815" s="9" t="str">
        <f>_xlfn.XLOOKUP($E815,customers!$A$2:$A$1001,customers!$F$2:$F$1001,,0)</f>
        <v>Oklahoma City</v>
      </c>
      <c r="L815" s="9" t="s">
        <v>6198</v>
      </c>
      <c r="M815" s="9" t="s">
        <v>6197</v>
      </c>
      <c r="N815" s="10">
        <f>INDEX(products!$A$1:$G$49,MATCH('orders '!$F815,products!$A$1:$A$49,0),MATCH('orders '!N$1,products!$A$1:$G$1,0))</f>
        <v>2.5</v>
      </c>
      <c r="O815" s="26">
        <f>INDEX(products!$A$1:$G$49,MATCH('orders '!$F815,products!$A$1:$A$49,0),MATCH('orders '!O$1,products!$A$1:$G$1,0))</f>
        <v>31.624999999999996</v>
      </c>
      <c r="P815" s="26">
        <f t="shared" si="38"/>
        <v>31.624999999999996</v>
      </c>
      <c r="Q815" s="11">
        <f>_xlfn.XLOOKUP($F815,products!$A$2:$A$49,products!$G$2:$G$49,,0)</f>
        <v>3.4787499999999998</v>
      </c>
      <c r="R815" s="6" t="str">
        <f>IF(_xlfn.XLOOKUP(E815,customers!A815:A1814,customers!I815:I1814,0)=0,"Not Available",(_xlfn.XLOOKUP(E815,customers!A815:A1814,customers!I815:I1814,0)))</f>
        <v>Yes</v>
      </c>
    </row>
    <row r="816" spans="1:18" x14ac:dyDescent="0.25">
      <c r="A816" s="6" t="s">
        <v>5090</v>
      </c>
      <c r="B816" s="23">
        <v>43573</v>
      </c>
      <c r="C816" s="6" t="str">
        <f t="shared" si="36"/>
        <v>Thursday</v>
      </c>
      <c r="D816" s="6" t="str">
        <f t="shared" si="37"/>
        <v>April</v>
      </c>
      <c r="E816" s="6" t="s">
        <v>5091</v>
      </c>
      <c r="F816" s="6" t="s">
        <v>6184</v>
      </c>
      <c r="G816" s="6">
        <v>2</v>
      </c>
      <c r="H816" s="6" t="str">
        <f>_xlfn.XLOOKUP(E816,customers!$A$2:$A$1001,customers!$B$2:$B$1001,,0)</f>
        <v>Silvanus Enefer</v>
      </c>
      <c r="I816" s="6" t="str">
        <f>IF(_xlfn.XLOOKUP(E816,customers!$A$2:$A$1001,customers!$C$2:$C$1001,,0)=0,"Not Available",(_xlfn.XLOOKUP(E816,customers!$A$2:$A$1001,customers!$C$2:$C$1001,,0)))</f>
        <v>senefermm@blog.com</v>
      </c>
      <c r="J816" s="6" t="str">
        <f>_xlfn.XLOOKUP(E816,customers!$A$1:$A$1001,customers!$G$1:$G$1001,,0)</f>
        <v>United States</v>
      </c>
      <c r="K816" s="6" t="str">
        <f>_xlfn.XLOOKUP($E816,customers!$A$2:$A$1001,customers!$F$2:$F$1001,,0)</f>
        <v>Washington</v>
      </c>
      <c r="L816" s="6" t="s">
        <v>6198</v>
      </c>
      <c r="M816" s="6" t="s">
        <v>6200</v>
      </c>
      <c r="N816" s="7">
        <f>INDEX(products!$A$1:$G$49,MATCH('orders '!$F816,products!$A$1:$A$49,0),MATCH('orders '!N$1,products!$A$1:$G$1,0))</f>
        <v>0.2</v>
      </c>
      <c r="O816" s="24">
        <f>INDEX(products!$A$1:$G$49,MATCH('orders '!$F816,products!$A$1:$A$49,0),MATCH('orders '!O$1,products!$A$1:$G$1,0))</f>
        <v>4.4550000000000001</v>
      </c>
      <c r="P816" s="24">
        <f t="shared" si="38"/>
        <v>8.91</v>
      </c>
      <c r="Q816" s="8">
        <f>_xlfn.XLOOKUP($F816,products!$A$2:$A$49,products!$G$2:$G$49,,0)</f>
        <v>0.49004999999999999</v>
      </c>
      <c r="R816" s="6" t="str">
        <f>IF(_xlfn.XLOOKUP(E816,customers!A816:A1815,customers!I816:I1815,0)=0,"Not Available",(_xlfn.XLOOKUP(E816,customers!A816:A1815,customers!I816:I1815,0)))</f>
        <v>No</v>
      </c>
    </row>
    <row r="817" spans="1:18" x14ac:dyDescent="0.25">
      <c r="A817" s="9" t="s">
        <v>5096</v>
      </c>
      <c r="B817" s="25">
        <v>44200</v>
      </c>
      <c r="C817" s="9" t="str">
        <f t="shared" si="36"/>
        <v>Monday</v>
      </c>
      <c r="D817" s="9" t="str">
        <f t="shared" si="37"/>
        <v>January</v>
      </c>
      <c r="E817" s="9" t="s">
        <v>5097</v>
      </c>
      <c r="F817" s="9" t="s">
        <v>6146</v>
      </c>
      <c r="G817" s="9">
        <v>6</v>
      </c>
      <c r="H817" s="9" t="str">
        <f>_xlfn.XLOOKUP(E817,customers!$A$2:$A$1001,customers!$B$2:$B$1001,,0)</f>
        <v>Lenci Haggerstone</v>
      </c>
      <c r="I817" s="9" t="str">
        <f>IF(_xlfn.XLOOKUP(E817,customers!$A$2:$A$1001,customers!$C$2:$C$1001,,0)=0,"Not Available",(_xlfn.XLOOKUP(E817,customers!$A$2:$A$1001,customers!$C$2:$C$1001,,0)))</f>
        <v>lhaggerstonemn@independent.co.uk</v>
      </c>
      <c r="J817" s="9" t="str">
        <f>_xlfn.XLOOKUP(E817,customers!$A$1:$A$1001,customers!$G$1:$G$1001,,0)</f>
        <v>United States</v>
      </c>
      <c r="K817" s="9" t="str">
        <f>_xlfn.XLOOKUP($E817,customers!$A$2:$A$1001,customers!$F$2:$F$1001,,0)</f>
        <v>Atlanta</v>
      </c>
      <c r="L817" s="9" t="s">
        <v>6196</v>
      </c>
      <c r="M817" s="9" t="s">
        <v>6197</v>
      </c>
      <c r="N817" s="10">
        <f>INDEX(products!$A$1:$G$49,MATCH('orders '!$F817,products!$A$1:$A$49,0),MATCH('orders '!N$1,products!$A$1:$G$1,0))</f>
        <v>0.5</v>
      </c>
      <c r="O817" s="26">
        <f>INDEX(products!$A$1:$G$49,MATCH('orders '!$F817,products!$A$1:$A$49,0),MATCH('orders '!O$1,products!$A$1:$G$1,0))</f>
        <v>5.97</v>
      </c>
      <c r="P817" s="26">
        <f t="shared" si="38"/>
        <v>35.82</v>
      </c>
      <c r="Q817" s="11">
        <f>_xlfn.XLOOKUP($F817,products!$A$2:$A$49,products!$G$2:$G$49,,0)</f>
        <v>0.35819999999999996</v>
      </c>
      <c r="R817" s="6" t="str">
        <f>IF(_xlfn.XLOOKUP(E817,customers!A817:A1816,customers!I817:I1816,0)=0,"Not Available",(_xlfn.XLOOKUP(E817,customers!A817:A1816,customers!I817:I1816,0)))</f>
        <v>No</v>
      </c>
    </row>
    <row r="818" spans="1:18" x14ac:dyDescent="0.25">
      <c r="A818" s="6" t="s">
        <v>5102</v>
      </c>
      <c r="B818" s="23">
        <v>43534</v>
      </c>
      <c r="C818" s="6" t="str">
        <f t="shared" si="36"/>
        <v>Sunday</v>
      </c>
      <c r="D818" s="6" t="str">
        <f t="shared" si="37"/>
        <v>March</v>
      </c>
      <c r="E818" s="6" t="s">
        <v>5103</v>
      </c>
      <c r="F818" s="6" t="s">
        <v>6161</v>
      </c>
      <c r="G818" s="6">
        <v>4</v>
      </c>
      <c r="H818" s="6" t="str">
        <f>_xlfn.XLOOKUP(E818,customers!$A$2:$A$1001,customers!$B$2:$B$1001,,0)</f>
        <v>Marvin Gundry</v>
      </c>
      <c r="I818" s="6" t="str">
        <f>IF(_xlfn.XLOOKUP(E818,customers!$A$2:$A$1001,customers!$C$2:$C$1001,,0)=0,"Not Available",(_xlfn.XLOOKUP(E818,customers!$A$2:$A$1001,customers!$C$2:$C$1001,,0)))</f>
        <v>mgundrymo@omniture.com</v>
      </c>
      <c r="J818" s="6" t="str">
        <f>_xlfn.XLOOKUP(E818,customers!$A$1:$A$1001,customers!$G$1:$G$1001,,0)</f>
        <v>Ireland</v>
      </c>
      <c r="K818" s="6" t="str">
        <f>_xlfn.XLOOKUP($E818,customers!$A$2:$A$1001,customers!$F$2:$F$1001,,0)</f>
        <v>Castlebridge</v>
      </c>
      <c r="L818" s="6" t="s">
        <v>6201</v>
      </c>
      <c r="M818" s="6" t="s">
        <v>6200</v>
      </c>
      <c r="N818" s="7">
        <f>INDEX(products!$A$1:$G$49,MATCH('orders '!$F818,products!$A$1:$A$49,0),MATCH('orders '!N$1,products!$A$1:$G$1,0))</f>
        <v>0.5</v>
      </c>
      <c r="O818" s="24">
        <f>INDEX(products!$A$1:$G$49,MATCH('orders '!$F818,products!$A$1:$A$49,0),MATCH('orders '!O$1,products!$A$1:$G$1,0))</f>
        <v>9.51</v>
      </c>
      <c r="P818" s="24">
        <f t="shared" si="38"/>
        <v>38.04</v>
      </c>
      <c r="Q818" s="8">
        <f>_xlfn.XLOOKUP($F818,products!$A$2:$A$49,products!$G$2:$G$49,,0)</f>
        <v>1.2363</v>
      </c>
      <c r="R818" s="6" t="str">
        <f>IF(_xlfn.XLOOKUP(E818,customers!A818:A1817,customers!I818:I1817,0)=0,"Not Available",(_xlfn.XLOOKUP(E818,customers!A818:A1817,customers!I818:I1817,0)))</f>
        <v>No</v>
      </c>
    </row>
    <row r="819" spans="1:18" x14ac:dyDescent="0.25">
      <c r="A819" s="9" t="s">
        <v>5107</v>
      </c>
      <c r="B819" s="25">
        <v>43798</v>
      </c>
      <c r="C819" s="9" t="str">
        <f t="shared" si="36"/>
        <v>Friday</v>
      </c>
      <c r="D819" s="9" t="str">
        <f t="shared" si="37"/>
        <v>November</v>
      </c>
      <c r="E819" s="9" t="s">
        <v>5108</v>
      </c>
      <c r="F819" s="9" t="s">
        <v>6169</v>
      </c>
      <c r="G819" s="9">
        <v>2</v>
      </c>
      <c r="H819" s="9" t="str">
        <f>_xlfn.XLOOKUP(E819,customers!$A$2:$A$1001,customers!$B$2:$B$1001,,0)</f>
        <v>Bayard Wellan</v>
      </c>
      <c r="I819" s="9" t="str">
        <f>IF(_xlfn.XLOOKUP(E819,customers!$A$2:$A$1001,customers!$C$2:$C$1001,,0)=0,"Not Available",(_xlfn.XLOOKUP(E819,customers!$A$2:$A$1001,customers!$C$2:$C$1001,,0)))</f>
        <v>bwellanmp@cafepress.com</v>
      </c>
      <c r="J819" s="9" t="str">
        <f>_xlfn.XLOOKUP(E819,customers!$A$1:$A$1001,customers!$G$1:$G$1001,,0)</f>
        <v>United States</v>
      </c>
      <c r="K819" s="9" t="str">
        <f>_xlfn.XLOOKUP($E819,customers!$A$2:$A$1001,customers!$F$2:$F$1001,,0)</f>
        <v>Buffalo</v>
      </c>
      <c r="L819" s="9" t="s">
        <v>6201</v>
      </c>
      <c r="M819" s="9" t="s">
        <v>6202</v>
      </c>
      <c r="N819" s="10">
        <f>INDEX(products!$A$1:$G$49,MATCH('orders '!$F819,products!$A$1:$A$49,0),MATCH('orders '!N$1,products!$A$1:$G$1,0))</f>
        <v>0.5</v>
      </c>
      <c r="O819" s="26">
        <f>INDEX(products!$A$1:$G$49,MATCH('orders '!$F819,products!$A$1:$A$49,0),MATCH('orders '!O$1,products!$A$1:$G$1,0))</f>
        <v>7.77</v>
      </c>
      <c r="P819" s="26">
        <f t="shared" si="38"/>
        <v>15.54</v>
      </c>
      <c r="Q819" s="11">
        <f>_xlfn.XLOOKUP($F819,products!$A$2:$A$49,products!$G$2:$G$49,,0)</f>
        <v>1.0101</v>
      </c>
      <c r="R819" s="6" t="str">
        <f>IF(_xlfn.XLOOKUP(E819,customers!A819:A1818,customers!I819:I1818,0)=0,"Not Available",(_xlfn.XLOOKUP(E819,customers!A819:A1818,customers!I819:I1818,0)))</f>
        <v>No</v>
      </c>
    </row>
    <row r="820" spans="1:18" x14ac:dyDescent="0.25">
      <c r="A820" s="6" t="s">
        <v>5112</v>
      </c>
      <c r="B820" s="23">
        <v>44761</v>
      </c>
      <c r="C820" s="6" t="str">
        <f t="shared" si="36"/>
        <v>Tuesday</v>
      </c>
      <c r="D820" s="6" t="str">
        <f t="shared" si="37"/>
        <v>July</v>
      </c>
      <c r="E820" s="6" t="s">
        <v>5113</v>
      </c>
      <c r="F820" s="6" t="s">
        <v>6170</v>
      </c>
      <c r="G820" s="6">
        <v>5</v>
      </c>
      <c r="H820" s="6" t="str">
        <f>_xlfn.XLOOKUP(E820,customers!$A$2:$A$1001,customers!$B$2:$B$1001,,0)</f>
        <v>Allis Wilmore</v>
      </c>
      <c r="I820" s="6" t="str">
        <f>IF(_xlfn.XLOOKUP(E820,customers!$A$2:$A$1001,customers!$C$2:$C$1001,,0)=0,"Not Available",(_xlfn.XLOOKUP(E820,customers!$A$2:$A$1001,customers!$C$2:$C$1001,,0)))</f>
        <v>Not Available</v>
      </c>
      <c r="J820" s="6" t="str">
        <f>_xlfn.XLOOKUP(E820,customers!$A$1:$A$1001,customers!$G$1:$G$1001,,0)</f>
        <v>United States</v>
      </c>
      <c r="K820" s="6" t="str">
        <f>_xlfn.XLOOKUP($E820,customers!$A$2:$A$1001,customers!$F$2:$F$1001,,0)</f>
        <v>Houston</v>
      </c>
      <c r="L820" s="6" t="s">
        <v>6201</v>
      </c>
      <c r="M820" s="6" t="s">
        <v>6200</v>
      </c>
      <c r="N820" s="7">
        <f>INDEX(products!$A$1:$G$49,MATCH('orders '!$F820,products!$A$1:$A$49,0),MATCH('orders '!N$1,products!$A$1:$G$1,0))</f>
        <v>1</v>
      </c>
      <c r="O820" s="24">
        <f>INDEX(products!$A$1:$G$49,MATCH('orders '!$F820,products!$A$1:$A$49,0),MATCH('orders '!O$1,products!$A$1:$G$1,0))</f>
        <v>15.85</v>
      </c>
      <c r="P820" s="24">
        <f t="shared" si="38"/>
        <v>79.25</v>
      </c>
      <c r="Q820" s="8">
        <f>_xlfn.XLOOKUP($F820,products!$A$2:$A$49,products!$G$2:$G$49,,0)</f>
        <v>2.0605000000000002</v>
      </c>
      <c r="R820" s="6" t="str">
        <f>IF(_xlfn.XLOOKUP(E820,customers!A820:A1819,customers!I820:I1819,0)=0,"Not Available",(_xlfn.XLOOKUP(E820,customers!A820:A1819,customers!I820:I1819,0)))</f>
        <v>No</v>
      </c>
    </row>
    <row r="821" spans="1:18" x14ac:dyDescent="0.25">
      <c r="A821" s="9" t="s">
        <v>5117</v>
      </c>
      <c r="B821" s="25">
        <v>44008</v>
      </c>
      <c r="C821" s="9" t="str">
        <f t="shared" si="36"/>
        <v>Friday</v>
      </c>
      <c r="D821" s="9" t="str">
        <f t="shared" si="37"/>
        <v>June</v>
      </c>
      <c r="E821" s="9" t="s">
        <v>5118</v>
      </c>
      <c r="F821" s="9" t="s">
        <v>6145</v>
      </c>
      <c r="G821" s="9">
        <v>1</v>
      </c>
      <c r="H821" s="9" t="str">
        <f>_xlfn.XLOOKUP(E821,customers!$A$2:$A$1001,customers!$B$2:$B$1001,,0)</f>
        <v>Caddric Atcheson</v>
      </c>
      <c r="I821" s="9" t="str">
        <f>IF(_xlfn.XLOOKUP(E821,customers!$A$2:$A$1001,customers!$C$2:$C$1001,,0)=0,"Not Available",(_xlfn.XLOOKUP(E821,customers!$A$2:$A$1001,customers!$C$2:$C$1001,,0)))</f>
        <v>catchesonmr@xinhuanet.com</v>
      </c>
      <c r="J821" s="9" t="str">
        <f>_xlfn.XLOOKUP(E821,customers!$A$1:$A$1001,customers!$G$1:$G$1001,,0)</f>
        <v>United States</v>
      </c>
      <c r="K821" s="9" t="str">
        <f>_xlfn.XLOOKUP($E821,customers!$A$2:$A$1001,customers!$F$2:$F$1001,,0)</f>
        <v>Washington</v>
      </c>
      <c r="L821" s="9" t="s">
        <v>6201</v>
      </c>
      <c r="M821" s="9" t="s">
        <v>6200</v>
      </c>
      <c r="N821" s="10">
        <f>INDEX(products!$A$1:$G$49,MATCH('orders '!$F821,products!$A$1:$A$49,0),MATCH('orders '!N$1,products!$A$1:$G$1,0))</f>
        <v>0.2</v>
      </c>
      <c r="O821" s="26">
        <f>INDEX(products!$A$1:$G$49,MATCH('orders '!$F821,products!$A$1:$A$49,0),MATCH('orders '!O$1,products!$A$1:$G$1,0))</f>
        <v>4.7549999999999999</v>
      </c>
      <c r="P821" s="26">
        <f t="shared" si="38"/>
        <v>4.7549999999999999</v>
      </c>
      <c r="Q821" s="11">
        <f>_xlfn.XLOOKUP($F821,products!$A$2:$A$49,products!$G$2:$G$49,,0)</f>
        <v>0.61814999999999998</v>
      </c>
      <c r="R821" s="6" t="str">
        <f>IF(_xlfn.XLOOKUP(E821,customers!A821:A1820,customers!I821:I1820,0)=0,"Not Available",(_xlfn.XLOOKUP(E821,customers!A821:A1820,customers!I821:I1820,0)))</f>
        <v>Yes</v>
      </c>
    </row>
    <row r="822" spans="1:18" x14ac:dyDescent="0.25">
      <c r="A822" s="6" t="s">
        <v>5123</v>
      </c>
      <c r="B822" s="23">
        <v>43510</v>
      </c>
      <c r="C822" s="6" t="str">
        <f t="shared" si="36"/>
        <v>Thursday</v>
      </c>
      <c r="D822" s="6" t="str">
        <f t="shared" si="37"/>
        <v>February</v>
      </c>
      <c r="E822" s="6" t="s">
        <v>5124</v>
      </c>
      <c r="F822" s="6" t="s">
        <v>6141</v>
      </c>
      <c r="G822" s="6">
        <v>4</v>
      </c>
      <c r="H822" s="6" t="str">
        <f>_xlfn.XLOOKUP(E822,customers!$A$2:$A$1001,customers!$B$2:$B$1001,,0)</f>
        <v>Eustace Stenton</v>
      </c>
      <c r="I822" s="6" t="str">
        <f>IF(_xlfn.XLOOKUP(E822,customers!$A$2:$A$1001,customers!$C$2:$C$1001,,0)=0,"Not Available",(_xlfn.XLOOKUP(E822,customers!$A$2:$A$1001,customers!$C$2:$C$1001,,0)))</f>
        <v>estentonms@google.it</v>
      </c>
      <c r="J822" s="6" t="str">
        <f>_xlfn.XLOOKUP(E822,customers!$A$1:$A$1001,customers!$G$1:$G$1001,,0)</f>
        <v>United States</v>
      </c>
      <c r="K822" s="6" t="str">
        <f>_xlfn.XLOOKUP($E822,customers!$A$2:$A$1001,customers!$F$2:$F$1001,,0)</f>
        <v>Austin</v>
      </c>
      <c r="L822" s="6" t="s">
        <v>6198</v>
      </c>
      <c r="M822" s="6" t="s">
        <v>6197</v>
      </c>
      <c r="N822" s="7">
        <f>INDEX(products!$A$1:$G$49,MATCH('orders '!$F822,products!$A$1:$A$49,0),MATCH('orders '!N$1,products!$A$1:$G$1,0))</f>
        <v>1</v>
      </c>
      <c r="O822" s="24">
        <f>INDEX(products!$A$1:$G$49,MATCH('orders '!$F822,products!$A$1:$A$49,0),MATCH('orders '!O$1,products!$A$1:$G$1,0))</f>
        <v>13.75</v>
      </c>
      <c r="P822" s="24">
        <f t="shared" si="38"/>
        <v>55</v>
      </c>
      <c r="Q822" s="8">
        <f>_xlfn.XLOOKUP($F822,products!$A$2:$A$49,products!$G$2:$G$49,,0)</f>
        <v>1.5125</v>
      </c>
      <c r="R822" s="6" t="str">
        <f>IF(_xlfn.XLOOKUP(E822,customers!A822:A1821,customers!I822:I1821,0)=0,"Not Available",(_xlfn.XLOOKUP(E822,customers!A822:A1821,customers!I822:I1821,0)))</f>
        <v>Yes</v>
      </c>
    </row>
    <row r="823" spans="1:18" x14ac:dyDescent="0.25">
      <c r="A823" s="9" t="s">
        <v>5129</v>
      </c>
      <c r="B823" s="25">
        <v>44144</v>
      </c>
      <c r="C823" s="9" t="str">
        <f t="shared" si="36"/>
        <v>Monday</v>
      </c>
      <c r="D823" s="9" t="str">
        <f t="shared" si="37"/>
        <v>November</v>
      </c>
      <c r="E823" s="9" t="s">
        <v>5130</v>
      </c>
      <c r="F823" s="9" t="s">
        <v>6172</v>
      </c>
      <c r="G823" s="9">
        <v>5</v>
      </c>
      <c r="H823" s="9" t="str">
        <f>_xlfn.XLOOKUP(E823,customers!$A$2:$A$1001,customers!$B$2:$B$1001,,0)</f>
        <v>Ericka Tripp</v>
      </c>
      <c r="I823" s="9" t="str">
        <f>IF(_xlfn.XLOOKUP(E823,customers!$A$2:$A$1001,customers!$C$2:$C$1001,,0)=0,"Not Available",(_xlfn.XLOOKUP(E823,customers!$A$2:$A$1001,customers!$C$2:$C$1001,,0)))</f>
        <v>etrippmt@wp.com</v>
      </c>
      <c r="J823" s="9" t="str">
        <f>_xlfn.XLOOKUP(E823,customers!$A$1:$A$1001,customers!$G$1:$G$1001,,0)</f>
        <v>United States</v>
      </c>
      <c r="K823" s="9" t="str">
        <f>_xlfn.XLOOKUP($E823,customers!$A$2:$A$1001,customers!$F$2:$F$1001,,0)</f>
        <v>Mesa</v>
      </c>
      <c r="L823" s="9" t="s">
        <v>6196</v>
      </c>
      <c r="M823" s="9" t="s">
        <v>6202</v>
      </c>
      <c r="N823" s="10">
        <f>INDEX(products!$A$1:$G$49,MATCH('orders '!$F823,products!$A$1:$A$49,0),MATCH('orders '!N$1,products!$A$1:$G$1,0))</f>
        <v>0.5</v>
      </c>
      <c r="O823" s="26">
        <f>INDEX(products!$A$1:$G$49,MATCH('orders '!$F823,products!$A$1:$A$49,0),MATCH('orders '!O$1,products!$A$1:$G$1,0))</f>
        <v>5.3699999999999992</v>
      </c>
      <c r="P823" s="26">
        <f t="shared" si="38"/>
        <v>26.849999999999994</v>
      </c>
      <c r="Q823" s="11">
        <f>_xlfn.XLOOKUP($F823,products!$A$2:$A$49,products!$G$2:$G$49,,0)</f>
        <v>0.32219999999999993</v>
      </c>
      <c r="R823" s="6" t="str">
        <f>IF(_xlfn.XLOOKUP(E823,customers!A823:A1822,customers!I823:I1822,0)=0,"Not Available",(_xlfn.XLOOKUP(E823,customers!A823:A1822,customers!I823:I1822,0)))</f>
        <v>No</v>
      </c>
    </row>
    <row r="824" spans="1:18" x14ac:dyDescent="0.25">
      <c r="A824" s="6" t="s">
        <v>5135</v>
      </c>
      <c r="B824" s="23">
        <v>43585</v>
      </c>
      <c r="C824" s="6" t="str">
        <f t="shared" si="36"/>
        <v>Tuesday</v>
      </c>
      <c r="D824" s="6" t="str">
        <f t="shared" si="37"/>
        <v>April</v>
      </c>
      <c r="E824" s="6" t="s">
        <v>5136</v>
      </c>
      <c r="F824" s="6" t="s">
        <v>6148</v>
      </c>
      <c r="G824" s="6">
        <v>4</v>
      </c>
      <c r="H824" s="6" t="str">
        <f>_xlfn.XLOOKUP(E824,customers!$A$2:$A$1001,customers!$B$2:$B$1001,,0)</f>
        <v>Lyndsey MacManus</v>
      </c>
      <c r="I824" s="6" t="str">
        <f>IF(_xlfn.XLOOKUP(E824,customers!$A$2:$A$1001,customers!$C$2:$C$1001,,0)=0,"Not Available",(_xlfn.XLOOKUP(E824,customers!$A$2:$A$1001,customers!$C$2:$C$1001,,0)))</f>
        <v>lmacmanusmu@imdb.com</v>
      </c>
      <c r="J824" s="6" t="str">
        <f>_xlfn.XLOOKUP(E824,customers!$A$1:$A$1001,customers!$G$1:$G$1001,,0)</f>
        <v>United States</v>
      </c>
      <c r="K824" s="6" t="str">
        <f>_xlfn.XLOOKUP($E824,customers!$A$2:$A$1001,customers!$F$2:$F$1001,,0)</f>
        <v>Savannah</v>
      </c>
      <c r="L824" s="6" t="s">
        <v>6198</v>
      </c>
      <c r="M824" s="6" t="s">
        <v>6200</v>
      </c>
      <c r="N824" s="7">
        <f>INDEX(products!$A$1:$G$49,MATCH('orders '!$F824,products!$A$1:$A$49,0),MATCH('orders '!N$1,products!$A$1:$G$1,0))</f>
        <v>2.5</v>
      </c>
      <c r="O824" s="24">
        <f>INDEX(products!$A$1:$G$49,MATCH('orders '!$F824,products!$A$1:$A$49,0),MATCH('orders '!O$1,products!$A$1:$G$1,0))</f>
        <v>34.154999999999994</v>
      </c>
      <c r="P824" s="24">
        <f t="shared" si="38"/>
        <v>136.61999999999998</v>
      </c>
      <c r="Q824" s="8">
        <f>_xlfn.XLOOKUP($F824,products!$A$2:$A$49,products!$G$2:$G$49,,0)</f>
        <v>3.7570499999999996</v>
      </c>
      <c r="R824" s="6" t="str">
        <f>IF(_xlfn.XLOOKUP(E824,customers!A824:A1823,customers!I824:I1823,0)=0,"Not Available",(_xlfn.XLOOKUP(E824,customers!A824:A1823,customers!I824:I1823,0)))</f>
        <v>No</v>
      </c>
    </row>
    <row r="825" spans="1:18" x14ac:dyDescent="0.25">
      <c r="A825" s="9" t="s">
        <v>5141</v>
      </c>
      <c r="B825" s="25">
        <v>44134</v>
      </c>
      <c r="C825" s="9" t="str">
        <f t="shared" si="36"/>
        <v>Friday</v>
      </c>
      <c r="D825" s="9" t="str">
        <f t="shared" si="37"/>
        <v>October</v>
      </c>
      <c r="E825" s="9" t="s">
        <v>5142</v>
      </c>
      <c r="F825" s="9" t="s">
        <v>6170</v>
      </c>
      <c r="G825" s="9">
        <v>3</v>
      </c>
      <c r="H825" s="9" t="str">
        <f>_xlfn.XLOOKUP(E825,customers!$A$2:$A$1001,customers!$B$2:$B$1001,,0)</f>
        <v>Tess Benediktovich</v>
      </c>
      <c r="I825" s="9" t="str">
        <f>IF(_xlfn.XLOOKUP(E825,customers!$A$2:$A$1001,customers!$C$2:$C$1001,,0)=0,"Not Available",(_xlfn.XLOOKUP(E825,customers!$A$2:$A$1001,customers!$C$2:$C$1001,,0)))</f>
        <v>tbenediktovichmv@ebay.com</v>
      </c>
      <c r="J825" s="9" t="str">
        <f>_xlfn.XLOOKUP(E825,customers!$A$1:$A$1001,customers!$G$1:$G$1001,,0)</f>
        <v>United States</v>
      </c>
      <c r="K825" s="9" t="str">
        <f>_xlfn.XLOOKUP($E825,customers!$A$2:$A$1001,customers!$F$2:$F$1001,,0)</f>
        <v>Albuquerque</v>
      </c>
      <c r="L825" s="9" t="s">
        <v>6201</v>
      </c>
      <c r="M825" s="9" t="s">
        <v>6200</v>
      </c>
      <c r="N825" s="10">
        <f>INDEX(products!$A$1:$G$49,MATCH('orders '!$F825,products!$A$1:$A$49,0),MATCH('orders '!N$1,products!$A$1:$G$1,0))</f>
        <v>1</v>
      </c>
      <c r="O825" s="26">
        <f>INDEX(products!$A$1:$G$49,MATCH('orders '!$F825,products!$A$1:$A$49,0),MATCH('orders '!O$1,products!$A$1:$G$1,0))</f>
        <v>15.85</v>
      </c>
      <c r="P825" s="26">
        <f t="shared" si="38"/>
        <v>47.55</v>
      </c>
      <c r="Q825" s="11">
        <f>_xlfn.XLOOKUP($F825,products!$A$2:$A$49,products!$G$2:$G$49,,0)</f>
        <v>2.0605000000000002</v>
      </c>
      <c r="R825" s="6" t="str">
        <f>IF(_xlfn.XLOOKUP(E825,customers!A825:A1824,customers!I825:I1824,0)=0,"Not Available",(_xlfn.XLOOKUP(E825,customers!A825:A1824,customers!I825:I1824,0)))</f>
        <v>Yes</v>
      </c>
    </row>
    <row r="826" spans="1:18" x14ac:dyDescent="0.25">
      <c r="A826" s="6" t="s">
        <v>5147</v>
      </c>
      <c r="B826" s="23">
        <v>43781</v>
      </c>
      <c r="C826" s="6" t="str">
        <f t="shared" si="36"/>
        <v>Tuesday</v>
      </c>
      <c r="D826" s="6" t="str">
        <f t="shared" si="37"/>
        <v>November</v>
      </c>
      <c r="E826" s="6" t="s">
        <v>5148</v>
      </c>
      <c r="F826" s="6" t="s">
        <v>6152</v>
      </c>
      <c r="G826" s="6">
        <v>5</v>
      </c>
      <c r="H826" s="6" t="str">
        <f>_xlfn.XLOOKUP(E826,customers!$A$2:$A$1001,customers!$B$2:$B$1001,,0)</f>
        <v>Correy Bourner</v>
      </c>
      <c r="I826" s="6" t="str">
        <f>IF(_xlfn.XLOOKUP(E826,customers!$A$2:$A$1001,customers!$C$2:$C$1001,,0)=0,"Not Available",(_xlfn.XLOOKUP(E826,customers!$A$2:$A$1001,customers!$C$2:$C$1001,,0)))</f>
        <v>cbournermw@chronoengine.com</v>
      </c>
      <c r="J826" s="6" t="str">
        <f>_xlfn.XLOOKUP(E826,customers!$A$1:$A$1001,customers!$G$1:$G$1001,,0)</f>
        <v>United States</v>
      </c>
      <c r="K826" s="6" t="str">
        <f>_xlfn.XLOOKUP($E826,customers!$A$2:$A$1001,customers!$F$2:$F$1001,,0)</f>
        <v>Charlotte</v>
      </c>
      <c r="L826" s="6" t="s">
        <v>6199</v>
      </c>
      <c r="M826" s="6" t="s">
        <v>6197</v>
      </c>
      <c r="N826" s="7">
        <f>INDEX(products!$A$1:$G$49,MATCH('orders '!$F826,products!$A$1:$A$49,0),MATCH('orders '!N$1,products!$A$1:$G$1,0))</f>
        <v>0.2</v>
      </c>
      <c r="O826" s="24">
        <f>INDEX(products!$A$1:$G$49,MATCH('orders '!$F826,products!$A$1:$A$49,0),MATCH('orders '!O$1,products!$A$1:$G$1,0))</f>
        <v>3.375</v>
      </c>
      <c r="P826" s="24">
        <f t="shared" si="38"/>
        <v>16.875</v>
      </c>
      <c r="Q826" s="8">
        <f>_xlfn.XLOOKUP($F826,products!$A$2:$A$49,products!$G$2:$G$49,,0)</f>
        <v>0.30374999999999996</v>
      </c>
      <c r="R826" s="6" t="str">
        <f>IF(_xlfn.XLOOKUP(E826,customers!A826:A1825,customers!I826:I1825,0)=0,"Not Available",(_xlfn.XLOOKUP(E826,customers!A826:A1825,customers!I826:I1825,0)))</f>
        <v>Yes</v>
      </c>
    </row>
    <row r="827" spans="1:18" x14ac:dyDescent="0.25">
      <c r="A827" s="9" t="s">
        <v>5152</v>
      </c>
      <c r="B827" s="25">
        <v>44603</v>
      </c>
      <c r="C827" s="9" t="str">
        <f t="shared" si="36"/>
        <v>Friday</v>
      </c>
      <c r="D827" s="9" t="str">
        <f t="shared" si="37"/>
        <v>February</v>
      </c>
      <c r="E827" s="9" t="s">
        <v>5188</v>
      </c>
      <c r="F827" s="9" t="s">
        <v>6147</v>
      </c>
      <c r="G827" s="9">
        <v>3</v>
      </c>
      <c r="H827" s="9" t="str">
        <f>_xlfn.XLOOKUP(E827,customers!$A$2:$A$1001,customers!$B$2:$B$1001,,0)</f>
        <v>Odelia Skerme</v>
      </c>
      <c r="I827" s="9" t="str">
        <f>IF(_xlfn.XLOOKUP(E827,customers!$A$2:$A$1001,customers!$C$2:$C$1001,,0)=0,"Not Available",(_xlfn.XLOOKUP(E827,customers!$A$2:$A$1001,customers!$C$2:$C$1001,,0)))</f>
        <v>oskermen3@hatena.ne.jp</v>
      </c>
      <c r="J827" s="9" t="str">
        <f>_xlfn.XLOOKUP(E827,customers!$A$1:$A$1001,customers!$G$1:$G$1001,,0)</f>
        <v>United States</v>
      </c>
      <c r="K827" s="9" t="str">
        <f>_xlfn.XLOOKUP($E827,customers!$A$2:$A$1001,customers!$F$2:$F$1001,,0)</f>
        <v>Oklahoma City</v>
      </c>
      <c r="L827" s="9" t="s">
        <v>6199</v>
      </c>
      <c r="M827" s="9" t="s">
        <v>6202</v>
      </c>
      <c r="N827" s="10">
        <f>INDEX(products!$A$1:$G$49,MATCH('orders '!$F827,products!$A$1:$A$49,0),MATCH('orders '!N$1,products!$A$1:$G$1,0))</f>
        <v>1</v>
      </c>
      <c r="O827" s="26">
        <f>INDEX(products!$A$1:$G$49,MATCH('orders '!$F827,products!$A$1:$A$49,0),MATCH('orders '!O$1,products!$A$1:$G$1,0))</f>
        <v>9.9499999999999993</v>
      </c>
      <c r="P827" s="26">
        <f t="shared" si="38"/>
        <v>29.849999999999998</v>
      </c>
      <c r="Q827" s="11">
        <f>_xlfn.XLOOKUP($F827,products!$A$2:$A$49,products!$G$2:$G$49,,0)</f>
        <v>0.89549999999999985</v>
      </c>
      <c r="R827" s="6" t="str">
        <f>IF(_xlfn.XLOOKUP(E827,customers!A827:A1826,customers!I827:I1826,0)=0,"Not Available",(_xlfn.XLOOKUP(E827,customers!A827:A1826,customers!I827:I1826,0)))</f>
        <v>Yes</v>
      </c>
    </row>
    <row r="828" spans="1:18" x14ac:dyDescent="0.25">
      <c r="A828" s="6" t="s">
        <v>5158</v>
      </c>
      <c r="B828" s="23">
        <v>44283</v>
      </c>
      <c r="C828" s="6" t="str">
        <f t="shared" si="36"/>
        <v>Sunday</v>
      </c>
      <c r="D828" s="6" t="str">
        <f t="shared" si="37"/>
        <v>March</v>
      </c>
      <c r="E828" s="6" t="s">
        <v>5159</v>
      </c>
      <c r="F828" s="6" t="s">
        <v>6139</v>
      </c>
      <c r="G828" s="6">
        <v>5</v>
      </c>
      <c r="H828" s="6" t="str">
        <f>_xlfn.XLOOKUP(E828,customers!$A$2:$A$1001,customers!$B$2:$B$1001,,0)</f>
        <v>Kandy Heddan</v>
      </c>
      <c r="I828" s="6" t="str">
        <f>IF(_xlfn.XLOOKUP(E828,customers!$A$2:$A$1001,customers!$C$2:$C$1001,,0)=0,"Not Available",(_xlfn.XLOOKUP(E828,customers!$A$2:$A$1001,customers!$C$2:$C$1001,,0)))</f>
        <v>kheddanmy@icq.com</v>
      </c>
      <c r="J828" s="6" t="str">
        <f>_xlfn.XLOOKUP(E828,customers!$A$1:$A$1001,customers!$G$1:$G$1001,,0)</f>
        <v>United States</v>
      </c>
      <c r="K828" s="6" t="str">
        <f>_xlfn.XLOOKUP($E828,customers!$A$2:$A$1001,customers!$F$2:$F$1001,,0)</f>
        <v>Pensacola</v>
      </c>
      <c r="L828" s="6" t="s">
        <v>6198</v>
      </c>
      <c r="M828" s="6" t="s">
        <v>6197</v>
      </c>
      <c r="N828" s="7">
        <f>INDEX(products!$A$1:$G$49,MATCH('orders '!$F828,products!$A$1:$A$49,0),MATCH('orders '!N$1,products!$A$1:$G$1,0))</f>
        <v>0.5</v>
      </c>
      <c r="O828" s="24">
        <f>INDEX(products!$A$1:$G$49,MATCH('orders '!$F828,products!$A$1:$A$49,0),MATCH('orders '!O$1,products!$A$1:$G$1,0))</f>
        <v>8.25</v>
      </c>
      <c r="P828" s="24">
        <f t="shared" si="38"/>
        <v>41.25</v>
      </c>
      <c r="Q828" s="8">
        <f>_xlfn.XLOOKUP($F828,products!$A$2:$A$49,products!$G$2:$G$49,,0)</f>
        <v>0.90749999999999997</v>
      </c>
      <c r="R828" s="6" t="str">
        <f>IF(_xlfn.XLOOKUP(E828,customers!A828:A1827,customers!I828:I1827,0)=0,"Not Available",(_xlfn.XLOOKUP(E828,customers!A828:A1827,customers!I828:I1827,0)))</f>
        <v>Yes</v>
      </c>
    </row>
    <row r="829" spans="1:18" x14ac:dyDescent="0.25">
      <c r="A829" s="9" t="s">
        <v>5164</v>
      </c>
      <c r="B829" s="25">
        <v>44540</v>
      </c>
      <c r="C829" s="9" t="str">
        <f t="shared" si="36"/>
        <v>Friday</v>
      </c>
      <c r="D829" s="9" t="str">
        <f t="shared" si="37"/>
        <v>December</v>
      </c>
      <c r="E829" s="9" t="s">
        <v>5165</v>
      </c>
      <c r="F829" s="9" t="s">
        <v>6156</v>
      </c>
      <c r="G829" s="9">
        <v>5</v>
      </c>
      <c r="H829" s="9" t="str">
        <f>_xlfn.XLOOKUP(E829,customers!$A$2:$A$1001,customers!$B$2:$B$1001,,0)</f>
        <v>Ibby Charters</v>
      </c>
      <c r="I829" s="9" t="str">
        <f>IF(_xlfn.XLOOKUP(E829,customers!$A$2:$A$1001,customers!$C$2:$C$1001,,0)=0,"Not Available",(_xlfn.XLOOKUP(E829,customers!$A$2:$A$1001,customers!$C$2:$C$1001,,0)))</f>
        <v>ichartersmz@abc.net.au</v>
      </c>
      <c r="J829" s="9" t="str">
        <f>_xlfn.XLOOKUP(E829,customers!$A$1:$A$1001,customers!$G$1:$G$1001,,0)</f>
        <v>United States</v>
      </c>
      <c r="K829" s="9" t="str">
        <f>_xlfn.XLOOKUP($E829,customers!$A$2:$A$1001,customers!$F$2:$F$1001,,0)</f>
        <v>Washington</v>
      </c>
      <c r="L829" s="9" t="s">
        <v>6198</v>
      </c>
      <c r="M829" s="9" t="s">
        <v>6197</v>
      </c>
      <c r="N829" s="10">
        <f>INDEX(products!$A$1:$G$49,MATCH('orders '!$F829,products!$A$1:$A$49,0),MATCH('orders '!N$1,products!$A$1:$G$1,0))</f>
        <v>0.2</v>
      </c>
      <c r="O829" s="26">
        <f>INDEX(products!$A$1:$G$49,MATCH('orders '!$F829,products!$A$1:$A$49,0),MATCH('orders '!O$1,products!$A$1:$G$1,0))</f>
        <v>4.125</v>
      </c>
      <c r="P829" s="26">
        <f t="shared" si="38"/>
        <v>20.625</v>
      </c>
      <c r="Q829" s="11">
        <f>_xlfn.XLOOKUP($F829,products!$A$2:$A$49,products!$G$2:$G$49,,0)</f>
        <v>0.45374999999999999</v>
      </c>
      <c r="R829" s="6" t="str">
        <f>IF(_xlfn.XLOOKUP(E829,customers!A829:A1828,customers!I829:I1828,0)=0,"Not Available",(_xlfn.XLOOKUP(E829,customers!A829:A1828,customers!I829:I1828,0)))</f>
        <v>No</v>
      </c>
    </row>
    <row r="830" spans="1:18" x14ac:dyDescent="0.25">
      <c r="A830" s="6" t="s">
        <v>5170</v>
      </c>
      <c r="B830" s="23">
        <v>44505</v>
      </c>
      <c r="C830" s="6" t="str">
        <f t="shared" si="36"/>
        <v>Friday</v>
      </c>
      <c r="D830" s="6" t="str">
        <f t="shared" si="37"/>
        <v>November</v>
      </c>
      <c r="E830" s="6" t="s">
        <v>5171</v>
      </c>
      <c r="F830" s="6" t="s">
        <v>6168</v>
      </c>
      <c r="G830" s="6">
        <v>6</v>
      </c>
      <c r="H830" s="6" t="str">
        <f>_xlfn.XLOOKUP(E830,customers!$A$2:$A$1001,customers!$B$2:$B$1001,,0)</f>
        <v>Adora Roubert</v>
      </c>
      <c r="I830" s="6" t="str">
        <f>IF(_xlfn.XLOOKUP(E830,customers!$A$2:$A$1001,customers!$C$2:$C$1001,,0)=0,"Not Available",(_xlfn.XLOOKUP(E830,customers!$A$2:$A$1001,customers!$C$2:$C$1001,,0)))</f>
        <v>aroubertn0@tmall.com</v>
      </c>
      <c r="J830" s="6" t="str">
        <f>_xlfn.XLOOKUP(E830,customers!$A$1:$A$1001,customers!$G$1:$G$1001,,0)</f>
        <v>United States</v>
      </c>
      <c r="K830" s="6" t="str">
        <f>_xlfn.XLOOKUP($E830,customers!$A$2:$A$1001,customers!$F$2:$F$1001,,0)</f>
        <v>Port Saint Lucie</v>
      </c>
      <c r="L830" s="6" t="s">
        <v>6199</v>
      </c>
      <c r="M830" s="6" t="s">
        <v>6202</v>
      </c>
      <c r="N830" s="7">
        <f>INDEX(products!$A$1:$G$49,MATCH('orders '!$F830,products!$A$1:$A$49,0),MATCH('orders '!N$1,products!$A$1:$G$1,0))</f>
        <v>2.5</v>
      </c>
      <c r="O830" s="24">
        <f>INDEX(products!$A$1:$G$49,MATCH('orders '!$F830,products!$A$1:$A$49,0),MATCH('orders '!O$1,products!$A$1:$G$1,0))</f>
        <v>22.884999999999998</v>
      </c>
      <c r="P830" s="24">
        <f t="shared" si="38"/>
        <v>137.31</v>
      </c>
      <c r="Q830" s="8">
        <f>_xlfn.XLOOKUP($F830,products!$A$2:$A$49,products!$G$2:$G$49,,0)</f>
        <v>2.0596499999999995</v>
      </c>
      <c r="R830" s="6" t="str">
        <f>IF(_xlfn.XLOOKUP(E830,customers!A830:A1829,customers!I830:I1829,0)=0,"Not Available",(_xlfn.XLOOKUP(E830,customers!A830:A1829,customers!I830:I1829,0)))</f>
        <v>Yes</v>
      </c>
    </row>
    <row r="831" spans="1:18" x14ac:dyDescent="0.25">
      <c r="A831" s="9" t="s">
        <v>5176</v>
      </c>
      <c r="B831" s="25">
        <v>43890</v>
      </c>
      <c r="C831" s="9" t="str">
        <f t="shared" si="36"/>
        <v>Saturday</v>
      </c>
      <c r="D831" s="9" t="str">
        <f t="shared" si="37"/>
        <v>February</v>
      </c>
      <c r="E831" s="9" t="s">
        <v>5177</v>
      </c>
      <c r="F831" s="9" t="s">
        <v>6154</v>
      </c>
      <c r="G831" s="9">
        <v>1</v>
      </c>
      <c r="H831" s="9" t="str">
        <f>_xlfn.XLOOKUP(E831,customers!$A$2:$A$1001,customers!$B$2:$B$1001,,0)</f>
        <v>Hillel Mairs</v>
      </c>
      <c r="I831" s="9" t="str">
        <f>IF(_xlfn.XLOOKUP(E831,customers!$A$2:$A$1001,customers!$C$2:$C$1001,,0)=0,"Not Available",(_xlfn.XLOOKUP(E831,customers!$A$2:$A$1001,customers!$C$2:$C$1001,,0)))</f>
        <v>hmairsn1@so-net.ne.jp</v>
      </c>
      <c r="J831" s="9" t="str">
        <f>_xlfn.XLOOKUP(E831,customers!$A$1:$A$1001,customers!$G$1:$G$1001,,0)</f>
        <v>United States</v>
      </c>
      <c r="K831" s="9" t="str">
        <f>_xlfn.XLOOKUP($E831,customers!$A$2:$A$1001,customers!$F$2:$F$1001,,0)</f>
        <v>Huntington</v>
      </c>
      <c r="L831" s="9" t="s">
        <v>6199</v>
      </c>
      <c r="M831" s="9" t="s">
        <v>6202</v>
      </c>
      <c r="N831" s="10">
        <f>INDEX(products!$A$1:$G$49,MATCH('orders '!$F831,products!$A$1:$A$49,0),MATCH('orders '!N$1,products!$A$1:$G$1,0))</f>
        <v>0.2</v>
      </c>
      <c r="O831" s="26">
        <f>INDEX(products!$A$1:$G$49,MATCH('orders '!$F831,products!$A$1:$A$49,0),MATCH('orders '!O$1,products!$A$1:$G$1,0))</f>
        <v>2.9849999999999999</v>
      </c>
      <c r="P831" s="26">
        <f t="shared" si="38"/>
        <v>2.9849999999999999</v>
      </c>
      <c r="Q831" s="11">
        <f>_xlfn.XLOOKUP($F831,products!$A$2:$A$49,products!$G$2:$G$49,,0)</f>
        <v>0.26865</v>
      </c>
      <c r="R831" s="6" t="str">
        <f>IF(_xlfn.XLOOKUP(E831,customers!A831:A1830,customers!I831:I1830,0)=0,"Not Available",(_xlfn.XLOOKUP(E831,customers!A831:A1830,customers!I831:I1830,0)))</f>
        <v>No</v>
      </c>
    </row>
    <row r="832" spans="1:18" x14ac:dyDescent="0.25">
      <c r="A832" s="6" t="s">
        <v>5182</v>
      </c>
      <c r="B832" s="23">
        <v>44414</v>
      </c>
      <c r="C832" s="6" t="str">
        <f t="shared" si="36"/>
        <v>Friday</v>
      </c>
      <c r="D832" s="6" t="str">
        <f t="shared" si="37"/>
        <v>August</v>
      </c>
      <c r="E832" s="6" t="s">
        <v>5183</v>
      </c>
      <c r="F832" s="6" t="s">
        <v>6141</v>
      </c>
      <c r="G832" s="6">
        <v>2</v>
      </c>
      <c r="H832" s="6" t="str">
        <f>_xlfn.XLOOKUP(E832,customers!$A$2:$A$1001,customers!$B$2:$B$1001,,0)</f>
        <v>Helaina Rainforth</v>
      </c>
      <c r="I832" s="6" t="str">
        <f>IF(_xlfn.XLOOKUP(E832,customers!$A$2:$A$1001,customers!$C$2:$C$1001,,0)=0,"Not Available",(_xlfn.XLOOKUP(E832,customers!$A$2:$A$1001,customers!$C$2:$C$1001,,0)))</f>
        <v>hrainforthn2@blog.com</v>
      </c>
      <c r="J832" s="6" t="str">
        <f>_xlfn.XLOOKUP(E832,customers!$A$1:$A$1001,customers!$G$1:$G$1001,,0)</f>
        <v>United States</v>
      </c>
      <c r="K832" s="6" t="str">
        <f>_xlfn.XLOOKUP($E832,customers!$A$2:$A$1001,customers!$F$2:$F$1001,,0)</f>
        <v>Philadelphia</v>
      </c>
      <c r="L832" s="6" t="s">
        <v>6198</v>
      </c>
      <c r="M832" s="6" t="s">
        <v>6197</v>
      </c>
      <c r="N832" s="7">
        <f>INDEX(products!$A$1:$G$49,MATCH('orders '!$F832,products!$A$1:$A$49,0),MATCH('orders '!N$1,products!$A$1:$G$1,0))</f>
        <v>1</v>
      </c>
      <c r="O832" s="24">
        <f>INDEX(products!$A$1:$G$49,MATCH('orders '!$F832,products!$A$1:$A$49,0),MATCH('orders '!O$1,products!$A$1:$G$1,0))</f>
        <v>13.75</v>
      </c>
      <c r="P832" s="24">
        <f t="shared" si="38"/>
        <v>27.5</v>
      </c>
      <c r="Q832" s="8">
        <f>_xlfn.XLOOKUP($F832,products!$A$2:$A$49,products!$G$2:$G$49,,0)</f>
        <v>1.5125</v>
      </c>
      <c r="R832" s="6" t="str">
        <f>IF(_xlfn.XLOOKUP(E832,customers!A832:A1831,customers!I832:I1831,0)=0,"Not Available",(_xlfn.XLOOKUP(E832,customers!A832:A1831,customers!I832:I1831,0)))</f>
        <v>No</v>
      </c>
    </row>
    <row r="833" spans="1:18" x14ac:dyDescent="0.25">
      <c r="A833" s="9" t="s">
        <v>5182</v>
      </c>
      <c r="B833" s="25">
        <v>44414</v>
      </c>
      <c r="C833" s="9" t="str">
        <f t="shared" si="36"/>
        <v>Friday</v>
      </c>
      <c r="D833" s="9" t="str">
        <f t="shared" si="37"/>
        <v>August</v>
      </c>
      <c r="E833" s="9" t="s">
        <v>5183</v>
      </c>
      <c r="F833" s="9" t="s">
        <v>6154</v>
      </c>
      <c r="G833" s="9">
        <v>2</v>
      </c>
      <c r="H833" s="9" t="str">
        <f>_xlfn.XLOOKUP(E833,customers!$A$2:$A$1001,customers!$B$2:$B$1001,,0)</f>
        <v>Helaina Rainforth</v>
      </c>
      <c r="I833" s="9" t="str">
        <f>IF(_xlfn.XLOOKUP(E833,customers!$A$2:$A$1001,customers!$C$2:$C$1001,,0)=0,"Not Available",(_xlfn.XLOOKUP(E833,customers!$A$2:$A$1001,customers!$C$2:$C$1001,,0)))</f>
        <v>hrainforthn2@blog.com</v>
      </c>
      <c r="J833" s="9" t="str">
        <f>_xlfn.XLOOKUP(E833,customers!$A$1:$A$1001,customers!$G$1:$G$1001,,0)</f>
        <v>United States</v>
      </c>
      <c r="K833" s="9" t="str">
        <f>_xlfn.XLOOKUP($E833,customers!$A$2:$A$1001,customers!$F$2:$F$1001,,0)</f>
        <v>Philadelphia</v>
      </c>
      <c r="L833" s="9" t="s">
        <v>6199</v>
      </c>
      <c r="M833" s="9" t="s">
        <v>6202</v>
      </c>
      <c r="N833" s="10">
        <f>INDEX(products!$A$1:$G$49,MATCH('orders '!$F833,products!$A$1:$A$49,0),MATCH('orders '!N$1,products!$A$1:$G$1,0))</f>
        <v>0.2</v>
      </c>
      <c r="O833" s="26">
        <f>INDEX(products!$A$1:$G$49,MATCH('orders '!$F833,products!$A$1:$A$49,0),MATCH('orders '!O$1,products!$A$1:$G$1,0))</f>
        <v>2.9849999999999999</v>
      </c>
      <c r="P833" s="26">
        <f t="shared" si="38"/>
        <v>5.97</v>
      </c>
      <c r="Q833" s="11">
        <f>_xlfn.XLOOKUP($F833,products!$A$2:$A$49,products!$G$2:$G$49,,0)</f>
        <v>0.26865</v>
      </c>
      <c r="R833" s="6" t="str">
        <f>IF(_xlfn.XLOOKUP(E833,customers!A833:A1832,customers!I833:I1832,0)=0,"Not Available",(_xlfn.XLOOKUP(E833,customers!A833:A1832,customers!I833:I1832,0)))</f>
        <v>Not Available</v>
      </c>
    </row>
    <row r="834" spans="1:18" x14ac:dyDescent="0.25">
      <c r="A834" s="6" t="s">
        <v>5193</v>
      </c>
      <c r="B834" s="23">
        <v>44274</v>
      </c>
      <c r="C834" s="6" t="str">
        <f t="shared" si="36"/>
        <v>Friday</v>
      </c>
      <c r="D834" s="6" t="str">
        <f t="shared" si="37"/>
        <v>March</v>
      </c>
      <c r="E834" s="6" t="s">
        <v>5194</v>
      </c>
      <c r="F834" s="6" t="s">
        <v>6138</v>
      </c>
      <c r="G834" s="6">
        <v>6</v>
      </c>
      <c r="H834" s="6" t="str">
        <f>_xlfn.XLOOKUP(E834,customers!$A$2:$A$1001,customers!$B$2:$B$1001,,0)</f>
        <v>Isac Jesper</v>
      </c>
      <c r="I834" s="6" t="str">
        <f>IF(_xlfn.XLOOKUP(E834,customers!$A$2:$A$1001,customers!$C$2:$C$1001,,0)=0,"Not Available",(_xlfn.XLOOKUP(E834,customers!$A$2:$A$1001,customers!$C$2:$C$1001,,0)))</f>
        <v>ijespern4@theglobeandmail.com</v>
      </c>
      <c r="J834" s="6" t="str">
        <f>_xlfn.XLOOKUP(E834,customers!$A$1:$A$1001,customers!$G$1:$G$1001,,0)</f>
        <v>United States</v>
      </c>
      <c r="K834" s="6" t="str">
        <f>_xlfn.XLOOKUP($E834,customers!$A$2:$A$1001,customers!$F$2:$F$1001,,0)</f>
        <v>Naples</v>
      </c>
      <c r="L834" s="6" t="s">
        <v>6196</v>
      </c>
      <c r="M834" s="6" t="s">
        <v>6197</v>
      </c>
      <c r="N834" s="7">
        <f>INDEX(products!$A$1:$G$49,MATCH('orders '!$F834,products!$A$1:$A$49,0),MATCH('orders '!N$1,products!$A$1:$G$1,0))</f>
        <v>1</v>
      </c>
      <c r="O834" s="24">
        <f>INDEX(products!$A$1:$G$49,MATCH('orders '!$F834,products!$A$1:$A$49,0),MATCH('orders '!O$1,products!$A$1:$G$1,0))</f>
        <v>9.9499999999999993</v>
      </c>
      <c r="P834" s="24">
        <f t="shared" si="38"/>
        <v>59.699999999999996</v>
      </c>
      <c r="Q834" s="8">
        <f>_xlfn.XLOOKUP($F834,products!$A$2:$A$49,products!$G$2:$G$49,,0)</f>
        <v>0.59699999999999998</v>
      </c>
      <c r="R834" s="6" t="str">
        <f>IF(_xlfn.XLOOKUP(E834,customers!A834:A1833,customers!I834:I1833,0)=0,"Not Available",(_xlfn.XLOOKUP(E834,customers!A834:A1833,customers!I834:I1833,0)))</f>
        <v>No</v>
      </c>
    </row>
    <row r="835" spans="1:18" x14ac:dyDescent="0.25">
      <c r="A835" s="9" t="s">
        <v>5199</v>
      </c>
      <c r="B835" s="25">
        <v>44302</v>
      </c>
      <c r="C835" s="9" t="str">
        <f t="shared" ref="C835:C898" si="39">TEXT(B835,"dddd")</f>
        <v>Friday</v>
      </c>
      <c r="D835" s="9" t="str">
        <f t="shared" ref="D835:D898" si="40">TEXT(B835,"mmmm")</f>
        <v>April</v>
      </c>
      <c r="E835" s="9" t="s">
        <v>5200</v>
      </c>
      <c r="F835" s="9" t="s">
        <v>6149</v>
      </c>
      <c r="G835" s="9">
        <v>4</v>
      </c>
      <c r="H835" s="9" t="str">
        <f>_xlfn.XLOOKUP(E835,customers!$A$2:$A$1001,customers!$B$2:$B$1001,,0)</f>
        <v>Lenette Dwerryhouse</v>
      </c>
      <c r="I835" s="9" t="str">
        <f>IF(_xlfn.XLOOKUP(E835,customers!$A$2:$A$1001,customers!$C$2:$C$1001,,0)=0,"Not Available",(_xlfn.XLOOKUP(E835,customers!$A$2:$A$1001,customers!$C$2:$C$1001,,0)))</f>
        <v>ldwerryhousen5@gravatar.com</v>
      </c>
      <c r="J835" s="9" t="str">
        <f>_xlfn.XLOOKUP(E835,customers!$A$1:$A$1001,customers!$G$1:$G$1001,,0)</f>
        <v>United States</v>
      </c>
      <c r="K835" s="9" t="str">
        <f>_xlfn.XLOOKUP($E835,customers!$A$2:$A$1001,customers!$F$2:$F$1001,,0)</f>
        <v>Fort Worth</v>
      </c>
      <c r="L835" s="9" t="s">
        <v>6196</v>
      </c>
      <c r="M835" s="9" t="s">
        <v>6202</v>
      </c>
      <c r="N835" s="10">
        <f>INDEX(products!$A$1:$G$49,MATCH('orders '!$F835,products!$A$1:$A$49,0),MATCH('orders '!N$1,products!$A$1:$G$1,0))</f>
        <v>2.5</v>
      </c>
      <c r="O835" s="26">
        <f>INDEX(products!$A$1:$G$49,MATCH('orders '!$F835,products!$A$1:$A$49,0),MATCH('orders '!O$1,products!$A$1:$G$1,0))</f>
        <v>20.584999999999997</v>
      </c>
      <c r="P835" s="26">
        <f t="shared" ref="P835:P898" si="41">O835*G835</f>
        <v>82.339999999999989</v>
      </c>
      <c r="Q835" s="11">
        <f>_xlfn.XLOOKUP($F835,products!$A$2:$A$49,products!$G$2:$G$49,,0)</f>
        <v>1.2350999999999999</v>
      </c>
      <c r="R835" s="6" t="str">
        <f>IF(_xlfn.XLOOKUP(E835,customers!A835:A1834,customers!I835:I1834,0)=0,"Not Available",(_xlfn.XLOOKUP(E835,customers!A835:A1834,customers!I835:I1834,0)))</f>
        <v>Yes</v>
      </c>
    </row>
    <row r="836" spans="1:18" x14ac:dyDescent="0.25">
      <c r="A836" s="6" t="s">
        <v>5205</v>
      </c>
      <c r="B836" s="23">
        <v>44141</v>
      </c>
      <c r="C836" s="6" t="str">
        <f t="shared" si="39"/>
        <v>Friday</v>
      </c>
      <c r="D836" s="6" t="str">
        <f t="shared" si="40"/>
        <v>November</v>
      </c>
      <c r="E836" s="6" t="s">
        <v>5206</v>
      </c>
      <c r="F836" s="6" t="s">
        <v>6168</v>
      </c>
      <c r="G836" s="6">
        <v>1</v>
      </c>
      <c r="H836" s="6" t="str">
        <f>_xlfn.XLOOKUP(E836,customers!$A$2:$A$1001,customers!$B$2:$B$1001,,0)</f>
        <v>Nadeen Broomer</v>
      </c>
      <c r="I836" s="6" t="str">
        <f>IF(_xlfn.XLOOKUP(E836,customers!$A$2:$A$1001,customers!$C$2:$C$1001,,0)=0,"Not Available",(_xlfn.XLOOKUP(E836,customers!$A$2:$A$1001,customers!$C$2:$C$1001,,0)))</f>
        <v>nbroomern6@examiner.com</v>
      </c>
      <c r="J836" s="6" t="str">
        <f>_xlfn.XLOOKUP(E836,customers!$A$1:$A$1001,customers!$G$1:$G$1001,,0)</f>
        <v>United States</v>
      </c>
      <c r="K836" s="6" t="str">
        <f>_xlfn.XLOOKUP($E836,customers!$A$2:$A$1001,customers!$F$2:$F$1001,,0)</f>
        <v>Omaha</v>
      </c>
      <c r="L836" s="6" t="s">
        <v>6199</v>
      </c>
      <c r="M836" s="6" t="s">
        <v>6202</v>
      </c>
      <c r="N836" s="7">
        <f>INDEX(products!$A$1:$G$49,MATCH('orders '!$F836,products!$A$1:$A$49,0),MATCH('orders '!N$1,products!$A$1:$G$1,0))</f>
        <v>2.5</v>
      </c>
      <c r="O836" s="24">
        <f>INDEX(products!$A$1:$G$49,MATCH('orders '!$F836,products!$A$1:$A$49,0),MATCH('orders '!O$1,products!$A$1:$G$1,0))</f>
        <v>22.884999999999998</v>
      </c>
      <c r="P836" s="24">
        <f t="shared" si="41"/>
        <v>22.884999999999998</v>
      </c>
      <c r="Q836" s="8">
        <f>_xlfn.XLOOKUP($F836,products!$A$2:$A$49,products!$G$2:$G$49,,0)</f>
        <v>2.0596499999999995</v>
      </c>
      <c r="R836" s="6" t="str">
        <f>IF(_xlfn.XLOOKUP(E836,customers!A836:A1835,customers!I836:I1835,0)=0,"Not Available",(_xlfn.XLOOKUP(E836,customers!A836:A1835,customers!I836:I1835,0)))</f>
        <v>No</v>
      </c>
    </row>
    <row r="837" spans="1:18" x14ac:dyDescent="0.25">
      <c r="A837" s="9" t="s">
        <v>5211</v>
      </c>
      <c r="B837" s="25">
        <v>44270</v>
      </c>
      <c r="C837" s="9" t="str">
        <f t="shared" si="39"/>
        <v>Monday</v>
      </c>
      <c r="D837" s="9" t="str">
        <f t="shared" si="40"/>
        <v>March</v>
      </c>
      <c r="E837" s="9" t="s">
        <v>5212</v>
      </c>
      <c r="F837" s="9" t="s">
        <v>6176</v>
      </c>
      <c r="G837" s="9">
        <v>1</v>
      </c>
      <c r="H837" s="9" t="str">
        <f>_xlfn.XLOOKUP(E837,customers!$A$2:$A$1001,customers!$B$2:$B$1001,,0)</f>
        <v>Konstantine Thoumasson</v>
      </c>
      <c r="I837" s="9" t="str">
        <f>IF(_xlfn.XLOOKUP(E837,customers!$A$2:$A$1001,customers!$C$2:$C$1001,,0)=0,"Not Available",(_xlfn.XLOOKUP(E837,customers!$A$2:$A$1001,customers!$C$2:$C$1001,,0)))</f>
        <v>kthoumassonn7@bloglovin.com</v>
      </c>
      <c r="J837" s="9" t="str">
        <f>_xlfn.XLOOKUP(E837,customers!$A$1:$A$1001,customers!$G$1:$G$1001,,0)</f>
        <v>United States</v>
      </c>
      <c r="K837" s="9" t="str">
        <f>_xlfn.XLOOKUP($E837,customers!$A$2:$A$1001,customers!$F$2:$F$1001,,0)</f>
        <v>Tucson</v>
      </c>
      <c r="L837" s="9" t="s">
        <v>6198</v>
      </c>
      <c r="M837" s="9" t="s">
        <v>6200</v>
      </c>
      <c r="N837" s="10">
        <f>INDEX(products!$A$1:$G$49,MATCH('orders '!$F837,products!$A$1:$A$49,0),MATCH('orders '!N$1,products!$A$1:$G$1,0))</f>
        <v>0.5</v>
      </c>
      <c r="O837" s="26">
        <f>INDEX(products!$A$1:$G$49,MATCH('orders '!$F837,products!$A$1:$A$49,0),MATCH('orders '!O$1,products!$A$1:$G$1,0))</f>
        <v>8.91</v>
      </c>
      <c r="P837" s="26">
        <f t="shared" si="41"/>
        <v>8.91</v>
      </c>
      <c r="Q837" s="11">
        <f>_xlfn.XLOOKUP($F837,products!$A$2:$A$49,products!$G$2:$G$49,,0)</f>
        <v>0.98009999999999997</v>
      </c>
      <c r="R837" s="6" t="str">
        <f>IF(_xlfn.XLOOKUP(E837,customers!A837:A1836,customers!I837:I1836,0)=0,"Not Available",(_xlfn.XLOOKUP(E837,customers!A837:A1836,customers!I837:I1836,0)))</f>
        <v>Yes</v>
      </c>
    </row>
    <row r="838" spans="1:18" x14ac:dyDescent="0.25">
      <c r="A838" s="6" t="s">
        <v>5216</v>
      </c>
      <c r="B838" s="23">
        <v>44486</v>
      </c>
      <c r="C838" s="6" t="str">
        <f t="shared" si="39"/>
        <v>Sunday</v>
      </c>
      <c r="D838" s="6" t="str">
        <f t="shared" si="40"/>
        <v>October</v>
      </c>
      <c r="E838" s="6" t="s">
        <v>5217</v>
      </c>
      <c r="F838" s="6" t="s">
        <v>6154</v>
      </c>
      <c r="G838" s="6">
        <v>4</v>
      </c>
      <c r="H838" s="6" t="str">
        <f>_xlfn.XLOOKUP(E838,customers!$A$2:$A$1001,customers!$B$2:$B$1001,,0)</f>
        <v>Frans Habbergham</v>
      </c>
      <c r="I838" s="6" t="str">
        <f>IF(_xlfn.XLOOKUP(E838,customers!$A$2:$A$1001,customers!$C$2:$C$1001,,0)=0,"Not Available",(_xlfn.XLOOKUP(E838,customers!$A$2:$A$1001,customers!$C$2:$C$1001,,0)))</f>
        <v>fhabberghamn8@discovery.com</v>
      </c>
      <c r="J838" s="6" t="str">
        <f>_xlfn.XLOOKUP(E838,customers!$A$1:$A$1001,customers!$G$1:$G$1001,,0)</f>
        <v>United States</v>
      </c>
      <c r="K838" s="6" t="str">
        <f>_xlfn.XLOOKUP($E838,customers!$A$2:$A$1001,customers!$F$2:$F$1001,,0)</f>
        <v>Sparks</v>
      </c>
      <c r="L838" s="6" t="s">
        <v>6199</v>
      </c>
      <c r="M838" s="6" t="s">
        <v>6202</v>
      </c>
      <c r="N838" s="7">
        <f>INDEX(products!$A$1:$G$49,MATCH('orders '!$F838,products!$A$1:$A$49,0),MATCH('orders '!N$1,products!$A$1:$G$1,0))</f>
        <v>0.2</v>
      </c>
      <c r="O838" s="24">
        <f>INDEX(products!$A$1:$G$49,MATCH('orders '!$F838,products!$A$1:$A$49,0),MATCH('orders '!O$1,products!$A$1:$G$1,0))</f>
        <v>2.9849999999999999</v>
      </c>
      <c r="P838" s="24">
        <f t="shared" si="41"/>
        <v>11.94</v>
      </c>
      <c r="Q838" s="8">
        <f>_xlfn.XLOOKUP($F838,products!$A$2:$A$49,products!$G$2:$G$49,,0)</f>
        <v>0.26865</v>
      </c>
      <c r="R838" s="6" t="str">
        <f>IF(_xlfn.XLOOKUP(E838,customers!A838:A1837,customers!I838:I1837,0)=0,"Not Available",(_xlfn.XLOOKUP(E838,customers!A838:A1837,customers!I838:I1837,0)))</f>
        <v>No</v>
      </c>
    </row>
    <row r="839" spans="1:18" x14ac:dyDescent="0.25">
      <c r="A839" s="9" t="s">
        <v>5222</v>
      </c>
      <c r="B839" s="25">
        <v>43715</v>
      </c>
      <c r="C839" s="9" t="str">
        <f t="shared" si="39"/>
        <v>Saturday</v>
      </c>
      <c r="D839" s="9" t="str">
        <f t="shared" si="40"/>
        <v>September</v>
      </c>
      <c r="E839" s="9" t="s">
        <v>5113</v>
      </c>
      <c r="F839" s="9" t="s">
        <v>6181</v>
      </c>
      <c r="G839" s="9">
        <v>3</v>
      </c>
      <c r="H839" s="9" t="str">
        <f>_xlfn.XLOOKUP(E839,customers!$A$2:$A$1001,customers!$B$2:$B$1001,,0)</f>
        <v>Allis Wilmore</v>
      </c>
      <c r="I839" s="9" t="str">
        <f>IF(_xlfn.XLOOKUP(E839,customers!$A$2:$A$1001,customers!$C$2:$C$1001,,0)=0,"Not Available",(_xlfn.XLOOKUP(E839,customers!$A$2:$A$1001,customers!$C$2:$C$1001,,0)))</f>
        <v>Not Available</v>
      </c>
      <c r="J839" s="9" t="str">
        <f>_xlfn.XLOOKUP(E839,customers!$A$1:$A$1001,customers!$G$1:$G$1001,,0)</f>
        <v>United States</v>
      </c>
      <c r="K839" s="9" t="str">
        <f>_xlfn.XLOOKUP($E839,customers!$A$2:$A$1001,customers!$F$2:$F$1001,,0)</f>
        <v>Houston</v>
      </c>
      <c r="L839" s="9" t="s">
        <v>6201</v>
      </c>
      <c r="M839" s="9" t="s">
        <v>6197</v>
      </c>
      <c r="N839" s="10">
        <f>INDEX(products!$A$1:$G$49,MATCH('orders '!$F839,products!$A$1:$A$49,0),MATCH('orders '!N$1,products!$A$1:$G$1,0))</f>
        <v>2.5</v>
      </c>
      <c r="O839" s="26">
        <f>INDEX(products!$A$1:$G$49,MATCH('orders '!$F839,products!$A$1:$A$49,0),MATCH('orders '!O$1,products!$A$1:$G$1,0))</f>
        <v>33.464999999999996</v>
      </c>
      <c r="P839" s="26">
        <f t="shared" si="41"/>
        <v>100.39499999999998</v>
      </c>
      <c r="Q839" s="11">
        <f>_xlfn.XLOOKUP($F839,products!$A$2:$A$49,products!$G$2:$G$49,,0)</f>
        <v>4.3504499999999995</v>
      </c>
      <c r="R839" s="6" t="str">
        <f>IF(_xlfn.XLOOKUP(E839,customers!A839:A1838,customers!I839:I1838,0)=0,"Not Available",(_xlfn.XLOOKUP(E839,customers!A839:A1838,customers!I839:I1838,0)))</f>
        <v>Not Available</v>
      </c>
    </row>
    <row r="840" spans="1:18" x14ac:dyDescent="0.25">
      <c r="A840" s="6" t="s">
        <v>5228</v>
      </c>
      <c r="B840" s="23">
        <v>44755</v>
      </c>
      <c r="C840" s="6" t="str">
        <f t="shared" si="39"/>
        <v>Wednesday</v>
      </c>
      <c r="D840" s="6" t="str">
        <f t="shared" si="40"/>
        <v>July</v>
      </c>
      <c r="E840" s="6" t="s">
        <v>5229</v>
      </c>
      <c r="F840" s="6" t="s">
        <v>6168</v>
      </c>
      <c r="G840" s="6">
        <v>5</v>
      </c>
      <c r="H840" s="6" t="str">
        <f>_xlfn.XLOOKUP(E840,customers!$A$2:$A$1001,customers!$B$2:$B$1001,,0)</f>
        <v>Romain Avrashin</v>
      </c>
      <c r="I840" s="6" t="str">
        <f>IF(_xlfn.XLOOKUP(E840,customers!$A$2:$A$1001,customers!$C$2:$C$1001,,0)=0,"Not Available",(_xlfn.XLOOKUP(E840,customers!$A$2:$A$1001,customers!$C$2:$C$1001,,0)))</f>
        <v>ravrashinna@tamu.edu</v>
      </c>
      <c r="J840" s="6" t="str">
        <f>_xlfn.XLOOKUP(E840,customers!$A$1:$A$1001,customers!$G$1:$G$1001,,0)</f>
        <v>United States</v>
      </c>
      <c r="K840" s="6" t="str">
        <f>_xlfn.XLOOKUP($E840,customers!$A$2:$A$1001,customers!$F$2:$F$1001,,0)</f>
        <v>Washington</v>
      </c>
      <c r="L840" s="6" t="s">
        <v>6199</v>
      </c>
      <c r="M840" s="6" t="s">
        <v>6202</v>
      </c>
      <c r="N840" s="7">
        <f>INDEX(products!$A$1:$G$49,MATCH('orders '!$F840,products!$A$1:$A$49,0),MATCH('orders '!N$1,products!$A$1:$G$1,0))</f>
        <v>2.5</v>
      </c>
      <c r="O840" s="24">
        <f>INDEX(products!$A$1:$G$49,MATCH('orders '!$F840,products!$A$1:$A$49,0),MATCH('orders '!O$1,products!$A$1:$G$1,0))</f>
        <v>22.884999999999998</v>
      </c>
      <c r="P840" s="24">
        <f t="shared" si="41"/>
        <v>114.42499999999998</v>
      </c>
      <c r="Q840" s="8">
        <f>_xlfn.XLOOKUP($F840,products!$A$2:$A$49,products!$G$2:$G$49,,0)</f>
        <v>2.0596499999999995</v>
      </c>
      <c r="R840" s="6" t="str">
        <f>IF(_xlfn.XLOOKUP(E840,customers!A840:A1839,customers!I840:I1839,0)=0,"Not Available",(_xlfn.XLOOKUP(E840,customers!A840:A1839,customers!I840:I1839,0)))</f>
        <v>No</v>
      </c>
    </row>
    <row r="841" spans="1:18" x14ac:dyDescent="0.25">
      <c r="A841" s="9" t="s">
        <v>5234</v>
      </c>
      <c r="B841" s="25">
        <v>44521</v>
      </c>
      <c r="C841" s="9" t="str">
        <f t="shared" si="39"/>
        <v>Sunday</v>
      </c>
      <c r="D841" s="9" t="str">
        <f t="shared" si="40"/>
        <v>November</v>
      </c>
      <c r="E841" s="9" t="s">
        <v>5235</v>
      </c>
      <c r="F841" s="9" t="s">
        <v>6139</v>
      </c>
      <c r="G841" s="9">
        <v>5</v>
      </c>
      <c r="H841" s="9" t="str">
        <f>_xlfn.XLOOKUP(E841,customers!$A$2:$A$1001,customers!$B$2:$B$1001,,0)</f>
        <v>Miran Doidge</v>
      </c>
      <c r="I841" s="9" t="str">
        <f>IF(_xlfn.XLOOKUP(E841,customers!$A$2:$A$1001,customers!$C$2:$C$1001,,0)=0,"Not Available",(_xlfn.XLOOKUP(E841,customers!$A$2:$A$1001,customers!$C$2:$C$1001,,0)))</f>
        <v>mdoidgenb@etsy.com</v>
      </c>
      <c r="J841" s="9" t="str">
        <f>_xlfn.XLOOKUP(E841,customers!$A$1:$A$1001,customers!$G$1:$G$1001,,0)</f>
        <v>United States</v>
      </c>
      <c r="K841" s="9" t="str">
        <f>_xlfn.XLOOKUP($E841,customers!$A$2:$A$1001,customers!$F$2:$F$1001,,0)</f>
        <v>Salinas</v>
      </c>
      <c r="L841" s="9" t="s">
        <v>6198</v>
      </c>
      <c r="M841" s="9" t="s">
        <v>6197</v>
      </c>
      <c r="N841" s="10">
        <f>INDEX(products!$A$1:$G$49,MATCH('orders '!$F841,products!$A$1:$A$49,0),MATCH('orders '!N$1,products!$A$1:$G$1,0))</f>
        <v>0.5</v>
      </c>
      <c r="O841" s="26">
        <f>INDEX(products!$A$1:$G$49,MATCH('orders '!$F841,products!$A$1:$A$49,0),MATCH('orders '!O$1,products!$A$1:$G$1,0))</f>
        <v>8.25</v>
      </c>
      <c r="P841" s="26">
        <f t="shared" si="41"/>
        <v>41.25</v>
      </c>
      <c r="Q841" s="11">
        <f>_xlfn.XLOOKUP($F841,products!$A$2:$A$49,products!$G$2:$G$49,,0)</f>
        <v>0.90749999999999997</v>
      </c>
      <c r="R841" s="6" t="str">
        <f>IF(_xlfn.XLOOKUP(E841,customers!A841:A1840,customers!I841:I1840,0)=0,"Not Available",(_xlfn.XLOOKUP(E841,customers!A841:A1840,customers!I841:I1840,0)))</f>
        <v>No</v>
      </c>
    </row>
    <row r="842" spans="1:18" x14ac:dyDescent="0.25">
      <c r="A842" s="6" t="s">
        <v>5240</v>
      </c>
      <c r="B842" s="23">
        <v>44574</v>
      </c>
      <c r="C842" s="6" t="str">
        <f t="shared" si="39"/>
        <v>Thursday</v>
      </c>
      <c r="D842" s="6" t="str">
        <f t="shared" si="40"/>
        <v>January</v>
      </c>
      <c r="E842" s="6" t="s">
        <v>5241</v>
      </c>
      <c r="F842" s="6" t="s">
        <v>6173</v>
      </c>
      <c r="G842" s="6">
        <v>4</v>
      </c>
      <c r="H842" s="6" t="str">
        <f>_xlfn.XLOOKUP(E842,customers!$A$2:$A$1001,customers!$B$2:$B$1001,,0)</f>
        <v>Janeva Edinboro</v>
      </c>
      <c r="I842" s="6" t="str">
        <f>IF(_xlfn.XLOOKUP(E842,customers!$A$2:$A$1001,customers!$C$2:$C$1001,,0)=0,"Not Available",(_xlfn.XLOOKUP(E842,customers!$A$2:$A$1001,customers!$C$2:$C$1001,,0)))</f>
        <v>jedinboronc@reverbnation.com</v>
      </c>
      <c r="J842" s="6" t="str">
        <f>_xlfn.XLOOKUP(E842,customers!$A$1:$A$1001,customers!$G$1:$G$1001,,0)</f>
        <v>United States</v>
      </c>
      <c r="K842" s="6" t="str">
        <f>_xlfn.XLOOKUP($E842,customers!$A$2:$A$1001,customers!$F$2:$F$1001,,0)</f>
        <v>Fort Lauderdale</v>
      </c>
      <c r="L842" s="6" t="s">
        <v>6196</v>
      </c>
      <c r="M842" s="6" t="s">
        <v>6200</v>
      </c>
      <c r="N842" s="7">
        <f>INDEX(products!$A$1:$G$49,MATCH('orders '!$F842,products!$A$1:$A$49,0),MATCH('orders '!N$1,products!$A$1:$G$1,0))</f>
        <v>0.5</v>
      </c>
      <c r="O842" s="24">
        <f>INDEX(products!$A$1:$G$49,MATCH('orders '!$F842,products!$A$1:$A$49,0),MATCH('orders '!O$1,products!$A$1:$G$1,0))</f>
        <v>7.169999999999999</v>
      </c>
      <c r="P842" s="24">
        <f t="shared" si="41"/>
        <v>28.679999999999996</v>
      </c>
      <c r="Q842" s="8">
        <f>_xlfn.XLOOKUP($F842,products!$A$2:$A$49,products!$G$2:$G$49,,0)</f>
        <v>0.43019999999999992</v>
      </c>
      <c r="R842" s="6" t="str">
        <f>IF(_xlfn.XLOOKUP(E842,customers!A842:A1841,customers!I842:I1841,0)=0,"Not Available",(_xlfn.XLOOKUP(E842,customers!A842:A1841,customers!I842:I1841,0)))</f>
        <v>Yes</v>
      </c>
    </row>
    <row r="843" spans="1:18" x14ac:dyDescent="0.25">
      <c r="A843" s="9" t="s">
        <v>5246</v>
      </c>
      <c r="B843" s="25">
        <v>44755</v>
      </c>
      <c r="C843" s="9" t="str">
        <f t="shared" si="39"/>
        <v>Wednesday</v>
      </c>
      <c r="D843" s="9" t="str">
        <f t="shared" si="40"/>
        <v>July</v>
      </c>
      <c r="E843" s="9" t="s">
        <v>5247</v>
      </c>
      <c r="F843" s="9" t="s">
        <v>6159</v>
      </c>
      <c r="G843" s="9">
        <v>1</v>
      </c>
      <c r="H843" s="9" t="str">
        <f>_xlfn.XLOOKUP(E843,customers!$A$2:$A$1001,customers!$B$2:$B$1001,,0)</f>
        <v>Trumaine Tewelson</v>
      </c>
      <c r="I843" s="9" t="str">
        <f>IF(_xlfn.XLOOKUP(E843,customers!$A$2:$A$1001,customers!$C$2:$C$1001,,0)=0,"Not Available",(_xlfn.XLOOKUP(E843,customers!$A$2:$A$1001,customers!$C$2:$C$1001,,0)))</f>
        <v>ttewelsonnd@cdbaby.com</v>
      </c>
      <c r="J843" s="9" t="str">
        <f>_xlfn.XLOOKUP(E843,customers!$A$1:$A$1001,customers!$G$1:$G$1001,,0)</f>
        <v>United States</v>
      </c>
      <c r="K843" s="9" t="str">
        <f>_xlfn.XLOOKUP($E843,customers!$A$2:$A$1001,customers!$F$2:$F$1001,,0)</f>
        <v>El Paso</v>
      </c>
      <c r="L843" s="9" t="s">
        <v>6201</v>
      </c>
      <c r="M843" s="9" t="s">
        <v>6197</v>
      </c>
      <c r="N843" s="10">
        <f>INDEX(products!$A$1:$G$49,MATCH('orders '!$F843,products!$A$1:$A$49,0),MATCH('orders '!N$1,products!$A$1:$G$1,0))</f>
        <v>0.2</v>
      </c>
      <c r="O843" s="26">
        <f>INDEX(products!$A$1:$G$49,MATCH('orders '!$F843,products!$A$1:$A$49,0),MATCH('orders '!O$1,products!$A$1:$G$1,0))</f>
        <v>4.3650000000000002</v>
      </c>
      <c r="P843" s="26">
        <f t="shared" si="41"/>
        <v>4.3650000000000002</v>
      </c>
      <c r="Q843" s="11">
        <f>_xlfn.XLOOKUP($F843,products!$A$2:$A$49,products!$G$2:$G$49,,0)</f>
        <v>0.56745000000000001</v>
      </c>
      <c r="R843" s="6" t="str">
        <f>IF(_xlfn.XLOOKUP(E843,customers!A843:A1842,customers!I843:I1842,0)=0,"Not Available",(_xlfn.XLOOKUP(E843,customers!A843:A1842,customers!I843:I1842,0)))</f>
        <v>No</v>
      </c>
    </row>
    <row r="844" spans="1:18" x14ac:dyDescent="0.25">
      <c r="A844" s="6" t="s">
        <v>5251</v>
      </c>
      <c r="B844" s="23">
        <v>44502</v>
      </c>
      <c r="C844" s="6" t="str">
        <f t="shared" si="39"/>
        <v>Tuesday</v>
      </c>
      <c r="D844" s="6" t="str">
        <f t="shared" si="40"/>
        <v>November</v>
      </c>
      <c r="E844" s="6" t="s">
        <v>5188</v>
      </c>
      <c r="F844" s="6" t="s">
        <v>6156</v>
      </c>
      <c r="G844" s="6">
        <v>2</v>
      </c>
      <c r="H844" s="6" t="str">
        <f>_xlfn.XLOOKUP(E844,customers!$A$2:$A$1001,customers!$B$2:$B$1001,,0)</f>
        <v>Odelia Skerme</v>
      </c>
      <c r="I844" s="6" t="str">
        <f>IF(_xlfn.XLOOKUP(E844,customers!$A$2:$A$1001,customers!$C$2:$C$1001,,0)=0,"Not Available",(_xlfn.XLOOKUP(E844,customers!$A$2:$A$1001,customers!$C$2:$C$1001,,0)))</f>
        <v>oskermen3@hatena.ne.jp</v>
      </c>
      <c r="J844" s="6" t="str">
        <f>_xlfn.XLOOKUP(E844,customers!$A$1:$A$1001,customers!$G$1:$G$1001,,0)</f>
        <v>United States</v>
      </c>
      <c r="K844" s="6" t="str">
        <f>_xlfn.XLOOKUP($E844,customers!$A$2:$A$1001,customers!$F$2:$F$1001,,0)</f>
        <v>Oklahoma City</v>
      </c>
      <c r="L844" s="6" t="s">
        <v>6198</v>
      </c>
      <c r="M844" s="6" t="s">
        <v>6197</v>
      </c>
      <c r="N844" s="7">
        <f>INDEX(products!$A$1:$G$49,MATCH('orders '!$F844,products!$A$1:$A$49,0),MATCH('orders '!N$1,products!$A$1:$G$1,0))</f>
        <v>0.2</v>
      </c>
      <c r="O844" s="24">
        <f>INDEX(products!$A$1:$G$49,MATCH('orders '!$F844,products!$A$1:$A$49,0),MATCH('orders '!O$1,products!$A$1:$G$1,0))</f>
        <v>4.125</v>
      </c>
      <c r="P844" s="24">
        <f t="shared" si="41"/>
        <v>8.25</v>
      </c>
      <c r="Q844" s="8">
        <f>_xlfn.XLOOKUP($F844,products!$A$2:$A$49,products!$G$2:$G$49,,0)</f>
        <v>0.45374999999999999</v>
      </c>
      <c r="R844" s="6" t="str">
        <f>IF(_xlfn.XLOOKUP(E844,customers!A844:A1843,customers!I844:I1843,0)=0,"Not Available",(_xlfn.XLOOKUP(E844,customers!A844:A1843,customers!I844:I1843,0)))</f>
        <v>Not Available</v>
      </c>
    </row>
    <row r="845" spans="1:18" x14ac:dyDescent="0.25">
      <c r="A845" s="9" t="s">
        <v>5256</v>
      </c>
      <c r="B845" s="25">
        <v>44387</v>
      </c>
      <c r="C845" s="9" t="str">
        <f t="shared" si="39"/>
        <v>Saturday</v>
      </c>
      <c r="D845" s="9" t="str">
        <f t="shared" si="40"/>
        <v>July</v>
      </c>
      <c r="E845" s="9" t="s">
        <v>5257</v>
      </c>
      <c r="F845" s="9" t="s">
        <v>6156</v>
      </c>
      <c r="G845" s="9">
        <v>2</v>
      </c>
      <c r="H845" s="9" t="str">
        <f>_xlfn.XLOOKUP(E845,customers!$A$2:$A$1001,customers!$B$2:$B$1001,,0)</f>
        <v>De Drewitt</v>
      </c>
      <c r="I845" s="9" t="str">
        <f>IF(_xlfn.XLOOKUP(E845,customers!$A$2:$A$1001,customers!$C$2:$C$1001,,0)=0,"Not Available",(_xlfn.XLOOKUP(E845,customers!$A$2:$A$1001,customers!$C$2:$C$1001,,0)))</f>
        <v>ddrewittnf@mapquest.com</v>
      </c>
      <c r="J845" s="9" t="str">
        <f>_xlfn.XLOOKUP(E845,customers!$A$1:$A$1001,customers!$G$1:$G$1001,,0)</f>
        <v>United States</v>
      </c>
      <c r="K845" s="9" t="str">
        <f>_xlfn.XLOOKUP($E845,customers!$A$2:$A$1001,customers!$F$2:$F$1001,,0)</f>
        <v>Alexandria</v>
      </c>
      <c r="L845" s="9" t="s">
        <v>6198</v>
      </c>
      <c r="M845" s="9" t="s">
        <v>6197</v>
      </c>
      <c r="N845" s="10">
        <f>INDEX(products!$A$1:$G$49,MATCH('orders '!$F845,products!$A$1:$A$49,0),MATCH('orders '!N$1,products!$A$1:$G$1,0))</f>
        <v>0.2</v>
      </c>
      <c r="O845" s="26">
        <f>INDEX(products!$A$1:$G$49,MATCH('orders '!$F845,products!$A$1:$A$49,0),MATCH('orders '!O$1,products!$A$1:$G$1,0))</f>
        <v>4.125</v>
      </c>
      <c r="P845" s="26">
        <f t="shared" si="41"/>
        <v>8.25</v>
      </c>
      <c r="Q845" s="11">
        <f>_xlfn.XLOOKUP($F845,products!$A$2:$A$49,products!$G$2:$G$49,,0)</f>
        <v>0.45374999999999999</v>
      </c>
      <c r="R845" s="6" t="str">
        <f>IF(_xlfn.XLOOKUP(E845,customers!A845:A1844,customers!I845:I1844,0)=0,"Not Available",(_xlfn.XLOOKUP(E845,customers!A845:A1844,customers!I845:I1844,0)))</f>
        <v>Yes</v>
      </c>
    </row>
    <row r="846" spans="1:18" x14ac:dyDescent="0.25">
      <c r="A846" s="6" t="s">
        <v>5262</v>
      </c>
      <c r="B846" s="23">
        <v>44476</v>
      </c>
      <c r="C846" s="6" t="str">
        <f t="shared" si="39"/>
        <v>Thursday</v>
      </c>
      <c r="D846" s="6" t="str">
        <f t="shared" si="40"/>
        <v>October</v>
      </c>
      <c r="E846" s="6" t="s">
        <v>5263</v>
      </c>
      <c r="F846" s="6" t="s">
        <v>6158</v>
      </c>
      <c r="G846" s="6">
        <v>6</v>
      </c>
      <c r="H846" s="6" t="str">
        <f>_xlfn.XLOOKUP(E846,customers!$A$2:$A$1001,customers!$B$2:$B$1001,,0)</f>
        <v>Adelheid Gladhill</v>
      </c>
      <c r="I846" s="6" t="str">
        <f>IF(_xlfn.XLOOKUP(E846,customers!$A$2:$A$1001,customers!$C$2:$C$1001,,0)=0,"Not Available",(_xlfn.XLOOKUP(E846,customers!$A$2:$A$1001,customers!$C$2:$C$1001,,0)))</f>
        <v>agladhillng@stanford.edu</v>
      </c>
      <c r="J846" s="6" t="str">
        <f>_xlfn.XLOOKUP(E846,customers!$A$1:$A$1001,customers!$G$1:$G$1001,,0)</f>
        <v>United States</v>
      </c>
      <c r="K846" s="6" t="str">
        <f>_xlfn.XLOOKUP($E846,customers!$A$2:$A$1001,customers!$F$2:$F$1001,,0)</f>
        <v>Baltimore</v>
      </c>
      <c r="L846" s="6" t="s">
        <v>6199</v>
      </c>
      <c r="M846" s="6" t="s">
        <v>6202</v>
      </c>
      <c r="N846" s="7">
        <f>INDEX(products!$A$1:$G$49,MATCH('orders '!$F846,products!$A$1:$A$49,0),MATCH('orders '!N$1,products!$A$1:$G$1,0))</f>
        <v>0.5</v>
      </c>
      <c r="O846" s="24">
        <f>INDEX(products!$A$1:$G$49,MATCH('orders '!$F846,products!$A$1:$A$49,0),MATCH('orders '!O$1,products!$A$1:$G$1,0))</f>
        <v>5.97</v>
      </c>
      <c r="P846" s="24">
        <f t="shared" si="41"/>
        <v>35.82</v>
      </c>
      <c r="Q846" s="8">
        <f>_xlfn.XLOOKUP($F846,products!$A$2:$A$49,products!$G$2:$G$49,,0)</f>
        <v>0.5373</v>
      </c>
      <c r="R846" s="6" t="str">
        <f>IF(_xlfn.XLOOKUP(E846,customers!A846:A1845,customers!I846:I1845,0)=0,"Not Available",(_xlfn.XLOOKUP(E846,customers!A846:A1845,customers!I846:I1845,0)))</f>
        <v>Yes</v>
      </c>
    </row>
    <row r="847" spans="1:18" x14ac:dyDescent="0.25">
      <c r="A847" s="9" t="s">
        <v>5268</v>
      </c>
      <c r="B847" s="25">
        <v>43889</v>
      </c>
      <c r="C847" s="9" t="str">
        <f t="shared" si="39"/>
        <v>Friday</v>
      </c>
      <c r="D847" s="9" t="str">
        <f t="shared" si="40"/>
        <v>February</v>
      </c>
      <c r="E847" s="9" t="s">
        <v>5269</v>
      </c>
      <c r="F847" s="9" t="s">
        <v>6185</v>
      </c>
      <c r="G847" s="9">
        <v>6</v>
      </c>
      <c r="H847" s="9" t="str">
        <f>_xlfn.XLOOKUP(E847,customers!$A$2:$A$1001,customers!$B$2:$B$1001,,0)</f>
        <v>Murielle Lorinez</v>
      </c>
      <c r="I847" s="9" t="str">
        <f>IF(_xlfn.XLOOKUP(E847,customers!$A$2:$A$1001,customers!$C$2:$C$1001,,0)=0,"Not Available",(_xlfn.XLOOKUP(E847,customers!$A$2:$A$1001,customers!$C$2:$C$1001,,0)))</f>
        <v>mlorineznh@whitehouse.gov</v>
      </c>
      <c r="J847" s="9" t="str">
        <f>_xlfn.XLOOKUP(E847,customers!$A$1:$A$1001,customers!$G$1:$G$1001,,0)</f>
        <v>United States</v>
      </c>
      <c r="K847" s="9" t="str">
        <f>_xlfn.XLOOKUP($E847,customers!$A$2:$A$1001,customers!$F$2:$F$1001,,0)</f>
        <v>Evansville</v>
      </c>
      <c r="L847" s="9" t="s">
        <v>6198</v>
      </c>
      <c r="M847" s="9" t="s">
        <v>6202</v>
      </c>
      <c r="N847" s="10">
        <f>INDEX(products!$A$1:$G$49,MATCH('orders '!$F847,products!$A$1:$A$49,0),MATCH('orders '!N$1,products!$A$1:$G$1,0))</f>
        <v>2.5</v>
      </c>
      <c r="O847" s="26">
        <f>INDEX(products!$A$1:$G$49,MATCH('orders '!$F847,products!$A$1:$A$49,0),MATCH('orders '!O$1,products!$A$1:$G$1,0))</f>
        <v>27.945</v>
      </c>
      <c r="P847" s="26">
        <f t="shared" si="41"/>
        <v>167.67000000000002</v>
      </c>
      <c r="Q847" s="11">
        <f>_xlfn.XLOOKUP($F847,products!$A$2:$A$49,products!$G$2:$G$49,,0)</f>
        <v>3.07395</v>
      </c>
      <c r="R847" s="6" t="str">
        <f>IF(_xlfn.XLOOKUP(E847,customers!A847:A1846,customers!I847:I1846,0)=0,"Not Available",(_xlfn.XLOOKUP(E847,customers!A847:A1846,customers!I847:I1846,0)))</f>
        <v>No</v>
      </c>
    </row>
    <row r="848" spans="1:18" x14ac:dyDescent="0.25">
      <c r="A848" s="6" t="s">
        <v>5273</v>
      </c>
      <c r="B848" s="23">
        <v>44747</v>
      </c>
      <c r="C848" s="6" t="str">
        <f t="shared" si="39"/>
        <v>Tuesday</v>
      </c>
      <c r="D848" s="6" t="str">
        <f t="shared" si="40"/>
        <v>July</v>
      </c>
      <c r="E848" s="6" t="s">
        <v>5274</v>
      </c>
      <c r="F848" s="6" t="s">
        <v>6175</v>
      </c>
      <c r="G848" s="6">
        <v>2</v>
      </c>
      <c r="H848" s="6" t="str">
        <f>_xlfn.XLOOKUP(E848,customers!$A$2:$A$1001,customers!$B$2:$B$1001,,0)</f>
        <v>Edin Mathe</v>
      </c>
      <c r="I848" s="6" t="str">
        <f>IF(_xlfn.XLOOKUP(E848,customers!$A$2:$A$1001,customers!$C$2:$C$1001,,0)=0,"Not Available",(_xlfn.XLOOKUP(E848,customers!$A$2:$A$1001,customers!$C$2:$C$1001,,0)))</f>
        <v>Not Available</v>
      </c>
      <c r="J848" s="6" t="str">
        <f>_xlfn.XLOOKUP(E848,customers!$A$1:$A$1001,customers!$G$1:$G$1001,,0)</f>
        <v>United States</v>
      </c>
      <c r="K848" s="6" t="str">
        <f>_xlfn.XLOOKUP($E848,customers!$A$2:$A$1001,customers!$F$2:$F$1001,,0)</f>
        <v>Lawrenceville</v>
      </c>
      <c r="L848" s="6" t="s">
        <v>6199</v>
      </c>
      <c r="M848" s="6" t="s">
        <v>6197</v>
      </c>
      <c r="N848" s="7">
        <f>INDEX(products!$A$1:$G$49,MATCH('orders '!$F848,products!$A$1:$A$49,0),MATCH('orders '!N$1,products!$A$1:$G$1,0))</f>
        <v>2.5</v>
      </c>
      <c r="O848" s="24">
        <f>INDEX(products!$A$1:$G$49,MATCH('orders '!$F848,products!$A$1:$A$49,0),MATCH('orders '!O$1,products!$A$1:$G$1,0))</f>
        <v>25.874999999999996</v>
      </c>
      <c r="P848" s="24">
        <f t="shared" si="41"/>
        <v>51.749999999999993</v>
      </c>
      <c r="Q848" s="8">
        <f>_xlfn.XLOOKUP($F848,products!$A$2:$A$49,products!$G$2:$G$49,,0)</f>
        <v>2.3287499999999994</v>
      </c>
      <c r="R848" s="6" t="str">
        <f>IF(_xlfn.XLOOKUP(E848,customers!A848:A1847,customers!I848:I1847,0)=0,"Not Available",(_xlfn.XLOOKUP(E848,customers!A848:A1847,customers!I848:I1847,0)))</f>
        <v>Yes</v>
      </c>
    </row>
    <row r="849" spans="1:18" x14ac:dyDescent="0.25">
      <c r="A849" s="9" t="s">
        <v>5278</v>
      </c>
      <c r="B849" s="25">
        <v>44460</v>
      </c>
      <c r="C849" s="9" t="str">
        <f t="shared" si="39"/>
        <v>Tuesday</v>
      </c>
      <c r="D849" s="9" t="str">
        <f t="shared" si="40"/>
        <v>September</v>
      </c>
      <c r="E849" s="9" t="s">
        <v>5279</v>
      </c>
      <c r="F849" s="9" t="s">
        <v>6154</v>
      </c>
      <c r="G849" s="9">
        <v>3</v>
      </c>
      <c r="H849" s="9" t="str">
        <f>_xlfn.XLOOKUP(E849,customers!$A$2:$A$1001,customers!$B$2:$B$1001,,0)</f>
        <v>Mordy Van Der Vlies</v>
      </c>
      <c r="I849" s="9" t="str">
        <f>IF(_xlfn.XLOOKUP(E849,customers!$A$2:$A$1001,customers!$C$2:$C$1001,,0)=0,"Not Available",(_xlfn.XLOOKUP(E849,customers!$A$2:$A$1001,customers!$C$2:$C$1001,,0)))</f>
        <v>mvannj@wikipedia.org</v>
      </c>
      <c r="J849" s="9" t="str">
        <f>_xlfn.XLOOKUP(E849,customers!$A$1:$A$1001,customers!$G$1:$G$1001,,0)</f>
        <v>United States</v>
      </c>
      <c r="K849" s="9" t="str">
        <f>_xlfn.XLOOKUP($E849,customers!$A$2:$A$1001,customers!$F$2:$F$1001,,0)</f>
        <v>Mobile</v>
      </c>
      <c r="L849" s="9" t="s">
        <v>6199</v>
      </c>
      <c r="M849" s="9" t="s">
        <v>6202</v>
      </c>
      <c r="N849" s="10">
        <f>INDEX(products!$A$1:$G$49,MATCH('orders '!$F849,products!$A$1:$A$49,0),MATCH('orders '!N$1,products!$A$1:$G$1,0))</f>
        <v>0.2</v>
      </c>
      <c r="O849" s="26">
        <f>INDEX(products!$A$1:$G$49,MATCH('orders '!$F849,products!$A$1:$A$49,0),MATCH('orders '!O$1,products!$A$1:$G$1,0))</f>
        <v>2.9849999999999999</v>
      </c>
      <c r="P849" s="26">
        <f t="shared" si="41"/>
        <v>8.9550000000000001</v>
      </c>
      <c r="Q849" s="11">
        <f>_xlfn.XLOOKUP($F849,products!$A$2:$A$49,products!$G$2:$G$49,,0)</f>
        <v>0.26865</v>
      </c>
      <c r="R849" s="6" t="str">
        <f>IF(_xlfn.XLOOKUP(E849,customers!A849:A1848,customers!I849:I1848,0)=0,"Not Available",(_xlfn.XLOOKUP(E849,customers!A849:A1848,customers!I849:I1848,0)))</f>
        <v>Yes</v>
      </c>
    </row>
    <row r="850" spans="1:18" x14ac:dyDescent="0.25">
      <c r="A850" s="6" t="s">
        <v>5283</v>
      </c>
      <c r="B850" s="23">
        <v>43468</v>
      </c>
      <c r="C850" s="6" t="str">
        <f t="shared" si="39"/>
        <v>Thursday</v>
      </c>
      <c r="D850" s="6" t="str">
        <f t="shared" si="40"/>
        <v>January</v>
      </c>
      <c r="E850" s="6" t="s">
        <v>5284</v>
      </c>
      <c r="F850" s="6" t="s">
        <v>6176</v>
      </c>
      <c r="G850" s="6">
        <v>6</v>
      </c>
      <c r="H850" s="6" t="str">
        <f>_xlfn.XLOOKUP(E850,customers!$A$2:$A$1001,customers!$B$2:$B$1001,,0)</f>
        <v>Spencer Wastell</v>
      </c>
      <c r="I850" s="6" t="str">
        <f>IF(_xlfn.XLOOKUP(E850,customers!$A$2:$A$1001,customers!$C$2:$C$1001,,0)=0,"Not Available",(_xlfn.XLOOKUP(E850,customers!$A$2:$A$1001,customers!$C$2:$C$1001,,0)))</f>
        <v>Not Available</v>
      </c>
      <c r="J850" s="6" t="str">
        <f>_xlfn.XLOOKUP(E850,customers!$A$1:$A$1001,customers!$G$1:$G$1001,,0)</f>
        <v>United States</v>
      </c>
      <c r="K850" s="6" t="str">
        <f>_xlfn.XLOOKUP($E850,customers!$A$2:$A$1001,customers!$F$2:$F$1001,,0)</f>
        <v>Midland</v>
      </c>
      <c r="L850" s="6" t="s">
        <v>6198</v>
      </c>
      <c r="M850" s="6" t="s">
        <v>6200</v>
      </c>
      <c r="N850" s="7">
        <f>INDEX(products!$A$1:$G$49,MATCH('orders '!$F850,products!$A$1:$A$49,0),MATCH('orders '!N$1,products!$A$1:$G$1,0))</f>
        <v>0.5</v>
      </c>
      <c r="O850" s="24">
        <f>INDEX(products!$A$1:$G$49,MATCH('orders '!$F850,products!$A$1:$A$49,0),MATCH('orders '!O$1,products!$A$1:$G$1,0))</f>
        <v>8.91</v>
      </c>
      <c r="P850" s="24">
        <f t="shared" si="41"/>
        <v>53.46</v>
      </c>
      <c r="Q850" s="8">
        <f>_xlfn.XLOOKUP($F850,products!$A$2:$A$49,products!$G$2:$G$49,,0)</f>
        <v>0.98009999999999997</v>
      </c>
      <c r="R850" s="6" t="str">
        <f>IF(_xlfn.XLOOKUP(E850,customers!A850:A1849,customers!I850:I1849,0)=0,"Not Available",(_xlfn.XLOOKUP(E850,customers!A850:A1849,customers!I850:I1849,0)))</f>
        <v>No</v>
      </c>
    </row>
    <row r="851" spans="1:18" x14ac:dyDescent="0.25">
      <c r="A851" s="9" t="s">
        <v>5288</v>
      </c>
      <c r="B851" s="25">
        <v>44628</v>
      </c>
      <c r="C851" s="9" t="str">
        <f t="shared" si="39"/>
        <v>Tuesday</v>
      </c>
      <c r="D851" s="9" t="str">
        <f t="shared" si="40"/>
        <v>March</v>
      </c>
      <c r="E851" s="9" t="s">
        <v>5289</v>
      </c>
      <c r="F851" s="9" t="s">
        <v>6167</v>
      </c>
      <c r="G851" s="9">
        <v>6</v>
      </c>
      <c r="H851" s="9" t="str">
        <f>_xlfn.XLOOKUP(E851,customers!$A$2:$A$1001,customers!$B$2:$B$1001,,0)</f>
        <v>Jemimah Ethelston</v>
      </c>
      <c r="I851" s="9" t="str">
        <f>IF(_xlfn.XLOOKUP(E851,customers!$A$2:$A$1001,customers!$C$2:$C$1001,,0)=0,"Not Available",(_xlfn.XLOOKUP(E851,customers!$A$2:$A$1001,customers!$C$2:$C$1001,,0)))</f>
        <v>jethelstonnl@creativecommons.org</v>
      </c>
      <c r="J851" s="9" t="str">
        <f>_xlfn.XLOOKUP(E851,customers!$A$1:$A$1001,customers!$G$1:$G$1001,,0)</f>
        <v>United States</v>
      </c>
      <c r="K851" s="9" t="str">
        <f>_xlfn.XLOOKUP($E851,customers!$A$2:$A$1001,customers!$F$2:$F$1001,,0)</f>
        <v>Hollywood</v>
      </c>
      <c r="L851" s="9" t="s">
        <v>6199</v>
      </c>
      <c r="M851" s="9" t="s">
        <v>6200</v>
      </c>
      <c r="N851" s="10">
        <f>INDEX(products!$A$1:$G$49,MATCH('orders '!$F851,products!$A$1:$A$49,0),MATCH('orders '!N$1,products!$A$1:$G$1,0))</f>
        <v>0.2</v>
      </c>
      <c r="O851" s="26">
        <f>INDEX(products!$A$1:$G$49,MATCH('orders '!$F851,products!$A$1:$A$49,0),MATCH('orders '!O$1,products!$A$1:$G$1,0))</f>
        <v>3.8849999999999998</v>
      </c>
      <c r="P851" s="26">
        <f t="shared" si="41"/>
        <v>23.31</v>
      </c>
      <c r="Q851" s="11">
        <f>_xlfn.XLOOKUP($F851,products!$A$2:$A$49,products!$G$2:$G$49,,0)</f>
        <v>0.34964999999999996</v>
      </c>
      <c r="R851" s="6" t="str">
        <f>IF(_xlfn.XLOOKUP(E851,customers!A851:A1850,customers!I851:I1850,0)=0,"Not Available",(_xlfn.XLOOKUP(E851,customers!A851:A1850,customers!I851:I1850,0)))</f>
        <v>Yes</v>
      </c>
    </row>
    <row r="852" spans="1:18" x14ac:dyDescent="0.25">
      <c r="A852" s="6" t="s">
        <v>5288</v>
      </c>
      <c r="B852" s="23">
        <v>44628</v>
      </c>
      <c r="C852" s="6" t="str">
        <f t="shared" si="39"/>
        <v>Tuesday</v>
      </c>
      <c r="D852" s="6" t="str">
        <f t="shared" si="40"/>
        <v>March</v>
      </c>
      <c r="E852" s="6" t="s">
        <v>5289</v>
      </c>
      <c r="F852" s="6" t="s">
        <v>6152</v>
      </c>
      <c r="G852" s="6">
        <v>2</v>
      </c>
      <c r="H852" s="6" t="str">
        <f>_xlfn.XLOOKUP(E852,customers!$A$2:$A$1001,customers!$B$2:$B$1001,,0)</f>
        <v>Jemimah Ethelston</v>
      </c>
      <c r="I852" s="6" t="str">
        <f>IF(_xlfn.XLOOKUP(E852,customers!$A$2:$A$1001,customers!$C$2:$C$1001,,0)=0,"Not Available",(_xlfn.XLOOKUP(E852,customers!$A$2:$A$1001,customers!$C$2:$C$1001,,0)))</f>
        <v>jethelstonnl@creativecommons.org</v>
      </c>
      <c r="J852" s="6" t="str">
        <f>_xlfn.XLOOKUP(E852,customers!$A$1:$A$1001,customers!$G$1:$G$1001,,0)</f>
        <v>United States</v>
      </c>
      <c r="K852" s="6" t="str">
        <f>_xlfn.XLOOKUP($E852,customers!$A$2:$A$1001,customers!$F$2:$F$1001,,0)</f>
        <v>Hollywood</v>
      </c>
      <c r="L852" s="6" t="s">
        <v>6199</v>
      </c>
      <c r="M852" s="6" t="s">
        <v>6197</v>
      </c>
      <c r="N852" s="7">
        <f>INDEX(products!$A$1:$G$49,MATCH('orders '!$F852,products!$A$1:$A$49,0),MATCH('orders '!N$1,products!$A$1:$G$1,0))</f>
        <v>0.2</v>
      </c>
      <c r="O852" s="24">
        <f>INDEX(products!$A$1:$G$49,MATCH('orders '!$F852,products!$A$1:$A$49,0),MATCH('orders '!O$1,products!$A$1:$G$1,0))</f>
        <v>3.375</v>
      </c>
      <c r="P852" s="24">
        <f t="shared" si="41"/>
        <v>6.75</v>
      </c>
      <c r="Q852" s="8">
        <f>_xlfn.XLOOKUP($F852,products!$A$2:$A$49,products!$G$2:$G$49,,0)</f>
        <v>0.30374999999999996</v>
      </c>
      <c r="R852" s="6" t="str">
        <f>IF(_xlfn.XLOOKUP(E852,customers!A852:A1851,customers!I852:I1851,0)=0,"Not Available",(_xlfn.XLOOKUP(E852,customers!A852:A1851,customers!I852:I1851,0)))</f>
        <v>Not Available</v>
      </c>
    </row>
    <row r="853" spans="1:18" x14ac:dyDescent="0.25">
      <c r="A853" s="9" t="s">
        <v>5299</v>
      </c>
      <c r="B853" s="25">
        <v>43900</v>
      </c>
      <c r="C853" s="9" t="str">
        <f t="shared" si="39"/>
        <v>Tuesday</v>
      </c>
      <c r="D853" s="9" t="str">
        <f t="shared" si="40"/>
        <v>March</v>
      </c>
      <c r="E853" s="9" t="s">
        <v>5300</v>
      </c>
      <c r="F853" s="9" t="s">
        <v>6169</v>
      </c>
      <c r="G853" s="9">
        <v>1</v>
      </c>
      <c r="H853" s="9" t="str">
        <f>_xlfn.XLOOKUP(E853,customers!$A$2:$A$1001,customers!$B$2:$B$1001,,0)</f>
        <v>Perice Eberz</v>
      </c>
      <c r="I853" s="9" t="str">
        <f>IF(_xlfn.XLOOKUP(E853,customers!$A$2:$A$1001,customers!$C$2:$C$1001,,0)=0,"Not Available",(_xlfn.XLOOKUP(E853,customers!$A$2:$A$1001,customers!$C$2:$C$1001,,0)))</f>
        <v>peberznn@woothemes.com</v>
      </c>
      <c r="J853" s="9" t="str">
        <f>_xlfn.XLOOKUP(E853,customers!$A$1:$A$1001,customers!$G$1:$G$1001,,0)</f>
        <v>United States</v>
      </c>
      <c r="K853" s="9" t="str">
        <f>_xlfn.XLOOKUP($E853,customers!$A$2:$A$1001,customers!$F$2:$F$1001,,0)</f>
        <v>Chico</v>
      </c>
      <c r="L853" s="9" t="s">
        <v>6201</v>
      </c>
      <c r="M853" s="9" t="s">
        <v>6202</v>
      </c>
      <c r="N853" s="10">
        <f>INDEX(products!$A$1:$G$49,MATCH('orders '!$F853,products!$A$1:$A$49,0),MATCH('orders '!N$1,products!$A$1:$G$1,0))</f>
        <v>0.5</v>
      </c>
      <c r="O853" s="26">
        <f>INDEX(products!$A$1:$G$49,MATCH('orders '!$F853,products!$A$1:$A$49,0),MATCH('orders '!O$1,products!$A$1:$G$1,0))</f>
        <v>7.77</v>
      </c>
      <c r="P853" s="26">
        <f t="shared" si="41"/>
        <v>7.77</v>
      </c>
      <c r="Q853" s="11">
        <f>_xlfn.XLOOKUP($F853,products!$A$2:$A$49,products!$G$2:$G$49,,0)</f>
        <v>1.0101</v>
      </c>
      <c r="R853" s="6" t="str">
        <f>IF(_xlfn.XLOOKUP(E853,customers!A853:A1852,customers!I853:I1852,0)=0,"Not Available",(_xlfn.XLOOKUP(E853,customers!A853:A1852,customers!I853:I1852,0)))</f>
        <v>Yes</v>
      </c>
    </row>
    <row r="854" spans="1:18" x14ac:dyDescent="0.25">
      <c r="A854" s="6" t="s">
        <v>5305</v>
      </c>
      <c r="B854" s="23">
        <v>44527</v>
      </c>
      <c r="C854" s="6" t="str">
        <f t="shared" si="39"/>
        <v>Saturday</v>
      </c>
      <c r="D854" s="6" t="str">
        <f t="shared" si="40"/>
        <v>November</v>
      </c>
      <c r="E854" s="6" t="s">
        <v>5306</v>
      </c>
      <c r="F854" s="6" t="s">
        <v>6165</v>
      </c>
      <c r="G854" s="6">
        <v>4</v>
      </c>
      <c r="H854" s="6" t="str">
        <f>_xlfn.XLOOKUP(E854,customers!$A$2:$A$1001,customers!$B$2:$B$1001,,0)</f>
        <v>Bear Gaish</v>
      </c>
      <c r="I854" s="6" t="str">
        <f>IF(_xlfn.XLOOKUP(E854,customers!$A$2:$A$1001,customers!$C$2:$C$1001,,0)=0,"Not Available",(_xlfn.XLOOKUP(E854,customers!$A$2:$A$1001,customers!$C$2:$C$1001,,0)))</f>
        <v>bgaishno@altervista.org</v>
      </c>
      <c r="J854" s="6" t="str">
        <f>_xlfn.XLOOKUP(E854,customers!$A$1:$A$1001,customers!$G$1:$G$1001,,0)</f>
        <v>United States</v>
      </c>
      <c r="K854" s="6" t="str">
        <f>_xlfn.XLOOKUP($E854,customers!$A$2:$A$1001,customers!$F$2:$F$1001,,0)</f>
        <v>Austin</v>
      </c>
      <c r="L854" s="6" t="s">
        <v>6201</v>
      </c>
      <c r="M854" s="6" t="s">
        <v>6202</v>
      </c>
      <c r="N854" s="7">
        <f>INDEX(products!$A$1:$G$49,MATCH('orders '!$F854,products!$A$1:$A$49,0),MATCH('orders '!N$1,products!$A$1:$G$1,0))</f>
        <v>2.5</v>
      </c>
      <c r="O854" s="24">
        <f>INDEX(products!$A$1:$G$49,MATCH('orders '!$F854,products!$A$1:$A$49,0),MATCH('orders '!O$1,products!$A$1:$G$1,0))</f>
        <v>29.784999999999997</v>
      </c>
      <c r="P854" s="24">
        <f t="shared" si="41"/>
        <v>119.13999999999999</v>
      </c>
      <c r="Q854" s="8">
        <f>_xlfn.XLOOKUP($F854,products!$A$2:$A$49,products!$G$2:$G$49,,0)</f>
        <v>3.8720499999999998</v>
      </c>
      <c r="R854" s="6" t="str">
        <f>IF(_xlfn.XLOOKUP(E854,customers!A854:A1853,customers!I854:I1853,0)=0,"Not Available",(_xlfn.XLOOKUP(E854,customers!A854:A1853,customers!I854:I1853,0)))</f>
        <v>Yes</v>
      </c>
    </row>
    <row r="855" spans="1:18" x14ac:dyDescent="0.25">
      <c r="A855" s="9" t="s">
        <v>5310</v>
      </c>
      <c r="B855" s="25">
        <v>44259</v>
      </c>
      <c r="C855" s="9" t="str">
        <f t="shared" si="39"/>
        <v>Thursday</v>
      </c>
      <c r="D855" s="9" t="str">
        <f t="shared" si="40"/>
        <v>March</v>
      </c>
      <c r="E855" s="9" t="s">
        <v>5311</v>
      </c>
      <c r="F855" s="9" t="s">
        <v>6147</v>
      </c>
      <c r="G855" s="9">
        <v>2</v>
      </c>
      <c r="H855" s="9" t="str">
        <f>_xlfn.XLOOKUP(E855,customers!$A$2:$A$1001,customers!$B$2:$B$1001,,0)</f>
        <v>Lynnea Danton</v>
      </c>
      <c r="I855" s="9" t="str">
        <f>IF(_xlfn.XLOOKUP(E855,customers!$A$2:$A$1001,customers!$C$2:$C$1001,,0)=0,"Not Available",(_xlfn.XLOOKUP(E855,customers!$A$2:$A$1001,customers!$C$2:$C$1001,,0)))</f>
        <v>ldantonnp@miitbeian.gov.cn</v>
      </c>
      <c r="J855" s="9" t="str">
        <f>_xlfn.XLOOKUP(E855,customers!$A$1:$A$1001,customers!$G$1:$G$1001,,0)</f>
        <v>United States</v>
      </c>
      <c r="K855" s="9" t="str">
        <f>_xlfn.XLOOKUP($E855,customers!$A$2:$A$1001,customers!$F$2:$F$1001,,0)</f>
        <v>El Paso</v>
      </c>
      <c r="L855" s="9" t="s">
        <v>6199</v>
      </c>
      <c r="M855" s="9" t="s">
        <v>6202</v>
      </c>
      <c r="N855" s="10">
        <f>INDEX(products!$A$1:$G$49,MATCH('orders '!$F855,products!$A$1:$A$49,0),MATCH('orders '!N$1,products!$A$1:$G$1,0))</f>
        <v>1</v>
      </c>
      <c r="O855" s="26">
        <f>INDEX(products!$A$1:$G$49,MATCH('orders '!$F855,products!$A$1:$A$49,0),MATCH('orders '!O$1,products!$A$1:$G$1,0))</f>
        <v>9.9499999999999993</v>
      </c>
      <c r="P855" s="26">
        <f t="shared" si="41"/>
        <v>19.899999999999999</v>
      </c>
      <c r="Q855" s="11">
        <f>_xlfn.XLOOKUP($F855,products!$A$2:$A$49,products!$G$2:$G$49,,0)</f>
        <v>0.89549999999999985</v>
      </c>
      <c r="R855" s="6" t="str">
        <f>IF(_xlfn.XLOOKUP(E855,customers!A855:A1854,customers!I855:I1854,0)=0,"Not Available",(_xlfn.XLOOKUP(E855,customers!A855:A1854,customers!I855:I1854,0)))</f>
        <v>No</v>
      </c>
    </row>
    <row r="856" spans="1:18" x14ac:dyDescent="0.25">
      <c r="A856" s="6" t="s">
        <v>5315</v>
      </c>
      <c r="B856" s="23">
        <v>44516</v>
      </c>
      <c r="C856" s="6" t="str">
        <f t="shared" si="39"/>
        <v>Tuesday</v>
      </c>
      <c r="D856" s="6" t="str">
        <f t="shared" si="40"/>
        <v>November</v>
      </c>
      <c r="E856" s="6" t="s">
        <v>5316</v>
      </c>
      <c r="F856" s="6" t="s">
        <v>6173</v>
      </c>
      <c r="G856" s="6">
        <v>5</v>
      </c>
      <c r="H856" s="6" t="str">
        <f>_xlfn.XLOOKUP(E856,customers!$A$2:$A$1001,customers!$B$2:$B$1001,,0)</f>
        <v>Skipton Morrall</v>
      </c>
      <c r="I856" s="6" t="str">
        <f>IF(_xlfn.XLOOKUP(E856,customers!$A$2:$A$1001,customers!$C$2:$C$1001,,0)=0,"Not Available",(_xlfn.XLOOKUP(E856,customers!$A$2:$A$1001,customers!$C$2:$C$1001,,0)))</f>
        <v>smorrallnq@answers.com</v>
      </c>
      <c r="J856" s="6" t="str">
        <f>_xlfn.XLOOKUP(E856,customers!$A$1:$A$1001,customers!$G$1:$G$1001,,0)</f>
        <v>United States</v>
      </c>
      <c r="K856" s="6" t="str">
        <f>_xlfn.XLOOKUP($E856,customers!$A$2:$A$1001,customers!$F$2:$F$1001,,0)</f>
        <v>Charleston</v>
      </c>
      <c r="L856" s="6" t="s">
        <v>6196</v>
      </c>
      <c r="M856" s="6" t="s">
        <v>6200</v>
      </c>
      <c r="N856" s="7">
        <f>INDEX(products!$A$1:$G$49,MATCH('orders '!$F856,products!$A$1:$A$49,0),MATCH('orders '!N$1,products!$A$1:$G$1,0))</f>
        <v>0.5</v>
      </c>
      <c r="O856" s="24">
        <f>INDEX(products!$A$1:$G$49,MATCH('orders '!$F856,products!$A$1:$A$49,0),MATCH('orders '!O$1,products!$A$1:$G$1,0))</f>
        <v>7.169999999999999</v>
      </c>
      <c r="P856" s="24">
        <f t="shared" si="41"/>
        <v>35.849999999999994</v>
      </c>
      <c r="Q856" s="8">
        <f>_xlfn.XLOOKUP($F856,products!$A$2:$A$49,products!$G$2:$G$49,,0)</f>
        <v>0.43019999999999992</v>
      </c>
      <c r="R856" s="6" t="str">
        <f>IF(_xlfn.XLOOKUP(E856,customers!A856:A1855,customers!I856:I1855,0)=0,"Not Available",(_xlfn.XLOOKUP(E856,customers!A856:A1855,customers!I856:I1855,0)))</f>
        <v>Yes</v>
      </c>
    </row>
    <row r="857" spans="1:18" x14ac:dyDescent="0.25">
      <c r="A857" s="9" t="s">
        <v>5321</v>
      </c>
      <c r="B857" s="25">
        <v>43632</v>
      </c>
      <c r="C857" s="9" t="str">
        <f t="shared" si="39"/>
        <v>Sunday</v>
      </c>
      <c r="D857" s="9" t="str">
        <f t="shared" si="40"/>
        <v>June</v>
      </c>
      <c r="E857" s="9" t="s">
        <v>5322</v>
      </c>
      <c r="F857" s="9" t="s">
        <v>6165</v>
      </c>
      <c r="G857" s="9">
        <v>3</v>
      </c>
      <c r="H857" s="9" t="str">
        <f>_xlfn.XLOOKUP(E857,customers!$A$2:$A$1001,customers!$B$2:$B$1001,,0)</f>
        <v>Devan Crownshaw</v>
      </c>
      <c r="I857" s="9" t="str">
        <f>IF(_xlfn.XLOOKUP(E857,customers!$A$2:$A$1001,customers!$C$2:$C$1001,,0)=0,"Not Available",(_xlfn.XLOOKUP(E857,customers!$A$2:$A$1001,customers!$C$2:$C$1001,,0)))</f>
        <v>dcrownshawnr@photobucket.com</v>
      </c>
      <c r="J857" s="9" t="str">
        <f>_xlfn.XLOOKUP(E857,customers!$A$1:$A$1001,customers!$G$1:$G$1001,,0)</f>
        <v>United States</v>
      </c>
      <c r="K857" s="9" t="str">
        <f>_xlfn.XLOOKUP($E857,customers!$A$2:$A$1001,customers!$F$2:$F$1001,,0)</f>
        <v>Allentown</v>
      </c>
      <c r="L857" s="9" t="s">
        <v>6201</v>
      </c>
      <c r="M857" s="9" t="s">
        <v>6202</v>
      </c>
      <c r="N857" s="10">
        <f>INDEX(products!$A$1:$G$49,MATCH('orders '!$F857,products!$A$1:$A$49,0),MATCH('orders '!N$1,products!$A$1:$G$1,0))</f>
        <v>2.5</v>
      </c>
      <c r="O857" s="26">
        <f>INDEX(products!$A$1:$G$49,MATCH('orders '!$F857,products!$A$1:$A$49,0),MATCH('orders '!O$1,products!$A$1:$G$1,0))</f>
        <v>29.784999999999997</v>
      </c>
      <c r="P857" s="26">
        <f t="shared" si="41"/>
        <v>89.35499999999999</v>
      </c>
      <c r="Q857" s="11">
        <f>_xlfn.XLOOKUP($F857,products!$A$2:$A$49,products!$G$2:$G$49,,0)</f>
        <v>3.8720499999999998</v>
      </c>
      <c r="R857" s="6" t="str">
        <f>IF(_xlfn.XLOOKUP(E857,customers!A857:A1856,customers!I857:I1856,0)=0,"Not Available",(_xlfn.XLOOKUP(E857,customers!A857:A1856,customers!I857:I1856,0)))</f>
        <v>No</v>
      </c>
    </row>
    <row r="858" spans="1:18" x14ac:dyDescent="0.25">
      <c r="A858" s="6" t="s">
        <v>5327</v>
      </c>
      <c r="B858" s="23">
        <v>44031</v>
      </c>
      <c r="C858" s="6" t="str">
        <f t="shared" si="39"/>
        <v>Sunday</v>
      </c>
      <c r="D858" s="6" t="str">
        <f t="shared" si="40"/>
        <v>July</v>
      </c>
      <c r="E858" s="6" t="s">
        <v>5188</v>
      </c>
      <c r="F858" s="6" t="s">
        <v>6159</v>
      </c>
      <c r="G858" s="6">
        <v>2</v>
      </c>
      <c r="H858" s="6" t="str">
        <f>_xlfn.XLOOKUP(E858,customers!$A$2:$A$1001,customers!$B$2:$B$1001,,0)</f>
        <v>Odelia Skerme</v>
      </c>
      <c r="I858" s="6" t="str">
        <f>IF(_xlfn.XLOOKUP(E858,customers!$A$2:$A$1001,customers!$C$2:$C$1001,,0)=0,"Not Available",(_xlfn.XLOOKUP(E858,customers!$A$2:$A$1001,customers!$C$2:$C$1001,,0)))</f>
        <v>oskermen3@hatena.ne.jp</v>
      </c>
      <c r="J858" s="6" t="str">
        <f>_xlfn.XLOOKUP(E858,customers!$A$1:$A$1001,customers!$G$1:$G$1001,,0)</f>
        <v>United States</v>
      </c>
      <c r="K858" s="6" t="str">
        <f>_xlfn.XLOOKUP($E858,customers!$A$2:$A$1001,customers!$F$2:$F$1001,,0)</f>
        <v>Oklahoma City</v>
      </c>
      <c r="L858" s="6" t="s">
        <v>6201</v>
      </c>
      <c r="M858" s="6" t="s">
        <v>6197</v>
      </c>
      <c r="N858" s="7">
        <f>INDEX(products!$A$1:$G$49,MATCH('orders '!$F858,products!$A$1:$A$49,0),MATCH('orders '!N$1,products!$A$1:$G$1,0))</f>
        <v>0.2</v>
      </c>
      <c r="O858" s="24">
        <f>INDEX(products!$A$1:$G$49,MATCH('orders '!$F858,products!$A$1:$A$49,0),MATCH('orders '!O$1,products!$A$1:$G$1,0))</f>
        <v>4.3650000000000002</v>
      </c>
      <c r="P858" s="24">
        <f t="shared" si="41"/>
        <v>8.73</v>
      </c>
      <c r="Q858" s="8">
        <f>_xlfn.XLOOKUP($F858,products!$A$2:$A$49,products!$G$2:$G$49,,0)</f>
        <v>0.56745000000000001</v>
      </c>
      <c r="R858" s="6" t="str">
        <f>IF(_xlfn.XLOOKUP(E858,customers!A858:A1857,customers!I858:I1857,0)=0,"Not Available",(_xlfn.XLOOKUP(E858,customers!A858:A1857,customers!I858:I1857,0)))</f>
        <v>Not Available</v>
      </c>
    </row>
    <row r="859" spans="1:18" x14ac:dyDescent="0.25">
      <c r="A859" s="9" t="s">
        <v>5333</v>
      </c>
      <c r="B859" s="25">
        <v>43889</v>
      </c>
      <c r="C859" s="9" t="str">
        <f t="shared" si="39"/>
        <v>Friday</v>
      </c>
      <c r="D859" s="9" t="str">
        <f t="shared" si="40"/>
        <v>February</v>
      </c>
      <c r="E859" s="9" t="s">
        <v>5334</v>
      </c>
      <c r="F859" s="9" t="s">
        <v>6142</v>
      </c>
      <c r="G859" s="9">
        <v>5</v>
      </c>
      <c r="H859" s="9" t="str">
        <f>_xlfn.XLOOKUP(E859,customers!$A$2:$A$1001,customers!$B$2:$B$1001,,0)</f>
        <v>Joceline Reddoch</v>
      </c>
      <c r="I859" s="9" t="str">
        <f>IF(_xlfn.XLOOKUP(E859,customers!$A$2:$A$1001,customers!$C$2:$C$1001,,0)=0,"Not Available",(_xlfn.XLOOKUP(E859,customers!$A$2:$A$1001,customers!$C$2:$C$1001,,0)))</f>
        <v>jreddochnt@sun.com</v>
      </c>
      <c r="J859" s="9" t="str">
        <f>_xlfn.XLOOKUP(E859,customers!$A$1:$A$1001,customers!$G$1:$G$1001,,0)</f>
        <v>United States</v>
      </c>
      <c r="K859" s="9" t="str">
        <f>_xlfn.XLOOKUP($E859,customers!$A$2:$A$1001,customers!$F$2:$F$1001,,0)</f>
        <v>Largo</v>
      </c>
      <c r="L859" s="9" t="s">
        <v>6196</v>
      </c>
      <c r="M859" s="9" t="s">
        <v>6200</v>
      </c>
      <c r="N859" s="10">
        <f>INDEX(products!$A$1:$G$49,MATCH('orders '!$F859,products!$A$1:$A$49,0),MATCH('orders '!N$1,products!$A$1:$G$1,0))</f>
        <v>2.5</v>
      </c>
      <c r="O859" s="26">
        <f>INDEX(products!$A$1:$G$49,MATCH('orders '!$F859,products!$A$1:$A$49,0),MATCH('orders '!O$1,products!$A$1:$G$1,0))</f>
        <v>27.484999999999996</v>
      </c>
      <c r="P859" s="26">
        <f t="shared" si="41"/>
        <v>137.42499999999998</v>
      </c>
      <c r="Q859" s="11">
        <f>_xlfn.XLOOKUP($F859,products!$A$2:$A$49,products!$G$2:$G$49,,0)</f>
        <v>1.6490999999999998</v>
      </c>
      <c r="R859" s="6" t="str">
        <f>IF(_xlfn.XLOOKUP(E859,customers!A859:A1858,customers!I859:I1858,0)=0,"Not Available",(_xlfn.XLOOKUP(E859,customers!A859:A1858,customers!I859:I1858,0)))</f>
        <v>No</v>
      </c>
    </row>
    <row r="860" spans="1:18" x14ac:dyDescent="0.25">
      <c r="A860" s="6" t="s">
        <v>5339</v>
      </c>
      <c r="B860" s="23">
        <v>43638</v>
      </c>
      <c r="C860" s="6" t="str">
        <f t="shared" si="39"/>
        <v>Saturday</v>
      </c>
      <c r="D860" s="6" t="str">
        <f t="shared" si="40"/>
        <v>June</v>
      </c>
      <c r="E860" s="6" t="s">
        <v>5340</v>
      </c>
      <c r="F860" s="6" t="s">
        <v>6160</v>
      </c>
      <c r="G860" s="6">
        <v>4</v>
      </c>
      <c r="H860" s="6" t="str">
        <f>_xlfn.XLOOKUP(E860,customers!$A$2:$A$1001,customers!$B$2:$B$1001,,0)</f>
        <v>Shelley Titley</v>
      </c>
      <c r="I860" s="6" t="str">
        <f>IF(_xlfn.XLOOKUP(E860,customers!$A$2:$A$1001,customers!$C$2:$C$1001,,0)=0,"Not Available",(_xlfn.XLOOKUP(E860,customers!$A$2:$A$1001,customers!$C$2:$C$1001,,0)))</f>
        <v>stitleynu@whitehouse.gov</v>
      </c>
      <c r="J860" s="6" t="str">
        <f>_xlfn.XLOOKUP(E860,customers!$A$1:$A$1001,customers!$G$1:$G$1001,,0)</f>
        <v>United States</v>
      </c>
      <c r="K860" s="6" t="str">
        <f>_xlfn.XLOOKUP($E860,customers!$A$2:$A$1001,customers!$F$2:$F$1001,,0)</f>
        <v>Fargo</v>
      </c>
      <c r="L860" s="6" t="s">
        <v>6201</v>
      </c>
      <c r="M860" s="6" t="s">
        <v>6197</v>
      </c>
      <c r="N860" s="7">
        <f>INDEX(products!$A$1:$G$49,MATCH('orders '!$F860,products!$A$1:$A$49,0),MATCH('orders '!N$1,products!$A$1:$G$1,0))</f>
        <v>0.5</v>
      </c>
      <c r="O860" s="24">
        <f>INDEX(products!$A$1:$G$49,MATCH('orders '!$F860,products!$A$1:$A$49,0),MATCH('orders '!O$1,products!$A$1:$G$1,0))</f>
        <v>8.73</v>
      </c>
      <c r="P860" s="24">
        <f t="shared" si="41"/>
        <v>34.92</v>
      </c>
      <c r="Q860" s="8">
        <f>_xlfn.XLOOKUP($F860,products!$A$2:$A$49,products!$G$2:$G$49,,0)</f>
        <v>1.1349</v>
      </c>
      <c r="R860" s="6" t="str">
        <f>IF(_xlfn.XLOOKUP(E860,customers!A860:A1859,customers!I860:I1859,0)=0,"Not Available",(_xlfn.XLOOKUP(E860,customers!A860:A1859,customers!I860:I1859,0)))</f>
        <v>No</v>
      </c>
    </row>
    <row r="861" spans="1:18" x14ac:dyDescent="0.25">
      <c r="A861" s="9" t="s">
        <v>5345</v>
      </c>
      <c r="B861" s="25">
        <v>43716</v>
      </c>
      <c r="C861" s="9" t="str">
        <f t="shared" si="39"/>
        <v>Sunday</v>
      </c>
      <c r="D861" s="9" t="str">
        <f t="shared" si="40"/>
        <v>September</v>
      </c>
      <c r="E861" s="9" t="s">
        <v>5346</v>
      </c>
      <c r="F861" s="9" t="s">
        <v>6182</v>
      </c>
      <c r="G861" s="9">
        <v>6</v>
      </c>
      <c r="H861" s="9" t="str">
        <f>_xlfn.XLOOKUP(E861,customers!$A$2:$A$1001,customers!$B$2:$B$1001,,0)</f>
        <v>Redd Simao</v>
      </c>
      <c r="I861" s="9" t="str">
        <f>IF(_xlfn.XLOOKUP(E861,customers!$A$2:$A$1001,customers!$C$2:$C$1001,,0)=0,"Not Available",(_xlfn.XLOOKUP(E861,customers!$A$2:$A$1001,customers!$C$2:$C$1001,,0)))</f>
        <v>rsimaonv@simplemachines.org</v>
      </c>
      <c r="J861" s="9" t="str">
        <f>_xlfn.XLOOKUP(E861,customers!$A$1:$A$1001,customers!$G$1:$G$1001,,0)</f>
        <v>United States</v>
      </c>
      <c r="K861" s="9" t="str">
        <f>_xlfn.XLOOKUP($E861,customers!$A$2:$A$1001,customers!$F$2:$F$1001,,0)</f>
        <v>Fort Smith</v>
      </c>
      <c r="L861" s="9" t="s">
        <v>6199</v>
      </c>
      <c r="M861" s="9" t="s">
        <v>6200</v>
      </c>
      <c r="N861" s="10">
        <f>INDEX(products!$A$1:$G$49,MATCH('orders '!$F861,products!$A$1:$A$49,0),MATCH('orders '!N$1,products!$A$1:$G$1,0))</f>
        <v>2.5</v>
      </c>
      <c r="O861" s="26">
        <f>INDEX(products!$A$1:$G$49,MATCH('orders '!$F861,products!$A$1:$A$49,0),MATCH('orders '!O$1,products!$A$1:$G$1,0))</f>
        <v>29.784999999999997</v>
      </c>
      <c r="P861" s="26">
        <f t="shared" si="41"/>
        <v>178.70999999999998</v>
      </c>
      <c r="Q861" s="11">
        <f>_xlfn.XLOOKUP($F861,products!$A$2:$A$49,products!$G$2:$G$49,,0)</f>
        <v>2.6806499999999995</v>
      </c>
      <c r="R861" s="6" t="str">
        <f>IF(_xlfn.XLOOKUP(E861,customers!A861:A1860,customers!I861:I1860,0)=0,"Not Available",(_xlfn.XLOOKUP(E861,customers!A861:A1860,customers!I861:I1860,0)))</f>
        <v>No</v>
      </c>
    </row>
    <row r="862" spans="1:18" x14ac:dyDescent="0.25">
      <c r="A862" s="6" t="s">
        <v>5351</v>
      </c>
      <c r="B862" s="23">
        <v>44707</v>
      </c>
      <c r="C862" s="6" t="str">
        <f t="shared" si="39"/>
        <v>Thursday</v>
      </c>
      <c r="D862" s="6" t="str">
        <f t="shared" si="40"/>
        <v>May</v>
      </c>
      <c r="E862" s="6" t="s">
        <v>5352</v>
      </c>
      <c r="F862" s="6" t="s">
        <v>6175</v>
      </c>
      <c r="G862" s="6">
        <v>1</v>
      </c>
      <c r="H862" s="6" t="str">
        <f>_xlfn.XLOOKUP(E862,customers!$A$2:$A$1001,customers!$B$2:$B$1001,,0)</f>
        <v>Cece Inker</v>
      </c>
      <c r="I862" s="6" t="str">
        <f>IF(_xlfn.XLOOKUP(E862,customers!$A$2:$A$1001,customers!$C$2:$C$1001,,0)=0,"Not Available",(_xlfn.XLOOKUP(E862,customers!$A$2:$A$1001,customers!$C$2:$C$1001,,0)))</f>
        <v>Not Available</v>
      </c>
      <c r="J862" s="6" t="str">
        <f>_xlfn.XLOOKUP(E862,customers!$A$1:$A$1001,customers!$G$1:$G$1001,,0)</f>
        <v>United States</v>
      </c>
      <c r="K862" s="6" t="str">
        <f>_xlfn.XLOOKUP($E862,customers!$A$2:$A$1001,customers!$F$2:$F$1001,,0)</f>
        <v>Lakeland</v>
      </c>
      <c r="L862" s="6" t="s">
        <v>6199</v>
      </c>
      <c r="M862" s="6" t="s">
        <v>6197</v>
      </c>
      <c r="N862" s="7">
        <f>INDEX(products!$A$1:$G$49,MATCH('orders '!$F862,products!$A$1:$A$49,0),MATCH('orders '!N$1,products!$A$1:$G$1,0))</f>
        <v>2.5</v>
      </c>
      <c r="O862" s="24">
        <f>INDEX(products!$A$1:$G$49,MATCH('orders '!$F862,products!$A$1:$A$49,0),MATCH('orders '!O$1,products!$A$1:$G$1,0))</f>
        <v>25.874999999999996</v>
      </c>
      <c r="P862" s="24">
        <f t="shared" si="41"/>
        <v>25.874999999999996</v>
      </c>
      <c r="Q862" s="8">
        <f>_xlfn.XLOOKUP($F862,products!$A$2:$A$49,products!$G$2:$G$49,,0)</f>
        <v>2.3287499999999994</v>
      </c>
      <c r="R862" s="6" t="str">
        <f>IF(_xlfn.XLOOKUP(E862,customers!A862:A1861,customers!I862:I1861,0)=0,"Not Available",(_xlfn.XLOOKUP(E862,customers!A862:A1861,customers!I862:I1861,0)))</f>
        <v>No</v>
      </c>
    </row>
    <row r="863" spans="1:18" x14ac:dyDescent="0.25">
      <c r="A863" s="9" t="s">
        <v>5356</v>
      </c>
      <c r="B863" s="25">
        <v>43802</v>
      </c>
      <c r="C863" s="9" t="str">
        <f t="shared" si="39"/>
        <v>Tuesday</v>
      </c>
      <c r="D863" s="9" t="str">
        <f t="shared" si="40"/>
        <v>December</v>
      </c>
      <c r="E863" s="9" t="s">
        <v>5357</v>
      </c>
      <c r="F863" s="9" t="s">
        <v>6143</v>
      </c>
      <c r="G863" s="9">
        <v>6</v>
      </c>
      <c r="H863" s="9" t="str">
        <f>_xlfn.XLOOKUP(E863,customers!$A$2:$A$1001,customers!$B$2:$B$1001,,0)</f>
        <v>Noel Chisholm</v>
      </c>
      <c r="I863" s="9" t="str">
        <f>IF(_xlfn.XLOOKUP(E863,customers!$A$2:$A$1001,customers!$C$2:$C$1001,,0)=0,"Not Available",(_xlfn.XLOOKUP(E863,customers!$A$2:$A$1001,customers!$C$2:$C$1001,,0)))</f>
        <v>nchisholmnx@example.com</v>
      </c>
      <c r="J863" s="9" t="str">
        <f>_xlfn.XLOOKUP(E863,customers!$A$1:$A$1001,customers!$G$1:$G$1001,,0)</f>
        <v>United States</v>
      </c>
      <c r="K863" s="9" t="str">
        <f>_xlfn.XLOOKUP($E863,customers!$A$2:$A$1001,customers!$F$2:$F$1001,,0)</f>
        <v>Knoxville</v>
      </c>
      <c r="L863" s="9" t="s">
        <v>6201</v>
      </c>
      <c r="M863" s="9" t="s">
        <v>6202</v>
      </c>
      <c r="N863" s="10">
        <f>INDEX(products!$A$1:$G$49,MATCH('orders '!$F863,products!$A$1:$A$49,0),MATCH('orders '!N$1,products!$A$1:$G$1,0))</f>
        <v>1</v>
      </c>
      <c r="O863" s="26">
        <f>INDEX(products!$A$1:$G$49,MATCH('orders '!$F863,products!$A$1:$A$49,0),MATCH('orders '!O$1,products!$A$1:$G$1,0))</f>
        <v>12.95</v>
      </c>
      <c r="P863" s="26">
        <f t="shared" si="41"/>
        <v>77.699999999999989</v>
      </c>
      <c r="Q863" s="11">
        <f>_xlfn.XLOOKUP($F863,products!$A$2:$A$49,products!$G$2:$G$49,,0)</f>
        <v>1.6835</v>
      </c>
      <c r="R863" s="6" t="str">
        <f>IF(_xlfn.XLOOKUP(E863,customers!A863:A1862,customers!I863:I1862,0)=0,"Not Available",(_xlfn.XLOOKUP(E863,customers!A863:A1862,customers!I863:I1862,0)))</f>
        <v>Yes</v>
      </c>
    </row>
    <row r="864" spans="1:18" x14ac:dyDescent="0.25">
      <c r="A864" s="6" t="s">
        <v>5362</v>
      </c>
      <c r="B864" s="23">
        <v>43725</v>
      </c>
      <c r="C864" s="6" t="str">
        <f t="shared" si="39"/>
        <v>Tuesday</v>
      </c>
      <c r="D864" s="6" t="str">
        <f t="shared" si="40"/>
        <v>September</v>
      </c>
      <c r="E864" s="6" t="s">
        <v>5363</v>
      </c>
      <c r="F864" s="6" t="s">
        <v>6138</v>
      </c>
      <c r="G864" s="6">
        <v>1</v>
      </c>
      <c r="H864" s="6" t="str">
        <f>_xlfn.XLOOKUP(E864,customers!$A$2:$A$1001,customers!$B$2:$B$1001,,0)</f>
        <v>Grazia Oats</v>
      </c>
      <c r="I864" s="6" t="str">
        <f>IF(_xlfn.XLOOKUP(E864,customers!$A$2:$A$1001,customers!$C$2:$C$1001,,0)=0,"Not Available",(_xlfn.XLOOKUP(E864,customers!$A$2:$A$1001,customers!$C$2:$C$1001,,0)))</f>
        <v>goatsny@live.com</v>
      </c>
      <c r="J864" s="6" t="str">
        <f>_xlfn.XLOOKUP(E864,customers!$A$1:$A$1001,customers!$G$1:$G$1001,,0)</f>
        <v>United States</v>
      </c>
      <c r="K864" s="6" t="str">
        <f>_xlfn.XLOOKUP($E864,customers!$A$2:$A$1001,customers!$F$2:$F$1001,,0)</f>
        <v>Los Angeles</v>
      </c>
      <c r="L864" s="6" t="s">
        <v>6196</v>
      </c>
      <c r="M864" s="6" t="s">
        <v>6197</v>
      </c>
      <c r="N864" s="7">
        <f>INDEX(products!$A$1:$G$49,MATCH('orders '!$F864,products!$A$1:$A$49,0),MATCH('orders '!N$1,products!$A$1:$G$1,0))</f>
        <v>1</v>
      </c>
      <c r="O864" s="24">
        <f>INDEX(products!$A$1:$G$49,MATCH('orders '!$F864,products!$A$1:$A$49,0),MATCH('orders '!O$1,products!$A$1:$G$1,0))</f>
        <v>9.9499999999999993</v>
      </c>
      <c r="P864" s="24">
        <f t="shared" si="41"/>
        <v>9.9499999999999993</v>
      </c>
      <c r="Q864" s="8">
        <f>_xlfn.XLOOKUP($F864,products!$A$2:$A$49,products!$G$2:$G$49,,0)</f>
        <v>0.59699999999999998</v>
      </c>
      <c r="R864" s="6" t="str">
        <f>IF(_xlfn.XLOOKUP(E864,customers!A864:A1863,customers!I864:I1863,0)=0,"Not Available",(_xlfn.XLOOKUP(E864,customers!A864:A1863,customers!I864:I1863,0)))</f>
        <v>Yes</v>
      </c>
    </row>
    <row r="865" spans="1:18" x14ac:dyDescent="0.25">
      <c r="A865" s="9" t="s">
        <v>5368</v>
      </c>
      <c r="B865" s="25">
        <v>44712</v>
      </c>
      <c r="C865" s="9" t="str">
        <f t="shared" si="39"/>
        <v>Tuesday</v>
      </c>
      <c r="D865" s="9" t="str">
        <f t="shared" si="40"/>
        <v>May</v>
      </c>
      <c r="E865" s="9" t="s">
        <v>5369</v>
      </c>
      <c r="F865" s="9" t="s">
        <v>6162</v>
      </c>
      <c r="G865" s="9">
        <v>2</v>
      </c>
      <c r="H865" s="9" t="str">
        <f>_xlfn.XLOOKUP(E865,customers!$A$2:$A$1001,customers!$B$2:$B$1001,,0)</f>
        <v>Meade Birkin</v>
      </c>
      <c r="I865" s="9" t="str">
        <f>IF(_xlfn.XLOOKUP(E865,customers!$A$2:$A$1001,customers!$C$2:$C$1001,,0)=0,"Not Available",(_xlfn.XLOOKUP(E865,customers!$A$2:$A$1001,customers!$C$2:$C$1001,,0)))</f>
        <v>mbirkinnz@java.com</v>
      </c>
      <c r="J865" s="9" t="str">
        <f>_xlfn.XLOOKUP(E865,customers!$A$1:$A$1001,customers!$G$1:$G$1001,,0)</f>
        <v>United States</v>
      </c>
      <c r="K865" s="9" t="str">
        <f>_xlfn.XLOOKUP($E865,customers!$A$2:$A$1001,customers!$F$2:$F$1001,,0)</f>
        <v>Miami</v>
      </c>
      <c r="L865" s="9" t="s">
        <v>6201</v>
      </c>
      <c r="M865" s="9" t="s">
        <v>6197</v>
      </c>
      <c r="N865" s="10">
        <f>INDEX(products!$A$1:$G$49,MATCH('orders '!$F865,products!$A$1:$A$49,0),MATCH('orders '!N$1,products!$A$1:$G$1,0))</f>
        <v>1</v>
      </c>
      <c r="O865" s="26">
        <f>INDEX(products!$A$1:$G$49,MATCH('orders '!$F865,products!$A$1:$A$49,0),MATCH('orders '!O$1,products!$A$1:$G$1,0))</f>
        <v>14.55</v>
      </c>
      <c r="P865" s="26">
        <f t="shared" si="41"/>
        <v>29.1</v>
      </c>
      <c r="Q865" s="11">
        <f>_xlfn.XLOOKUP($F865,products!$A$2:$A$49,products!$G$2:$G$49,,0)</f>
        <v>1.8915000000000002</v>
      </c>
      <c r="R865" s="6" t="str">
        <f>IF(_xlfn.XLOOKUP(E865,customers!A865:A1864,customers!I865:I1864,0)=0,"Not Available",(_xlfn.XLOOKUP(E865,customers!A865:A1864,customers!I865:I1864,0)))</f>
        <v>Yes</v>
      </c>
    </row>
    <row r="866" spans="1:18" x14ac:dyDescent="0.25">
      <c r="A866" s="6" t="s">
        <v>5374</v>
      </c>
      <c r="B866" s="23">
        <v>43759</v>
      </c>
      <c r="C866" s="6" t="str">
        <f t="shared" si="39"/>
        <v>Monday</v>
      </c>
      <c r="D866" s="6" t="str">
        <f t="shared" si="40"/>
        <v>October</v>
      </c>
      <c r="E866" s="6" t="s">
        <v>5375</v>
      </c>
      <c r="F866" s="6" t="s">
        <v>6178</v>
      </c>
      <c r="G866" s="6">
        <v>6</v>
      </c>
      <c r="H866" s="6" t="str">
        <f>_xlfn.XLOOKUP(E866,customers!$A$2:$A$1001,customers!$B$2:$B$1001,,0)</f>
        <v>Ronda Pyson</v>
      </c>
      <c r="I866" s="6" t="str">
        <f>IF(_xlfn.XLOOKUP(E866,customers!$A$2:$A$1001,customers!$C$2:$C$1001,,0)=0,"Not Available",(_xlfn.XLOOKUP(E866,customers!$A$2:$A$1001,customers!$C$2:$C$1001,,0)))</f>
        <v>rpysono0@constantcontact.com</v>
      </c>
      <c r="J866" s="6" t="str">
        <f>_xlfn.XLOOKUP(E866,customers!$A$1:$A$1001,customers!$G$1:$G$1001,,0)</f>
        <v>Ireland</v>
      </c>
      <c r="K866" s="6" t="str">
        <f>_xlfn.XLOOKUP($E866,customers!$A$2:$A$1001,customers!$F$2:$F$1001,,0)</f>
        <v>Clones</v>
      </c>
      <c r="L866" s="6" t="s">
        <v>6196</v>
      </c>
      <c r="M866" s="6" t="s">
        <v>6200</v>
      </c>
      <c r="N866" s="7">
        <f>INDEX(products!$A$1:$G$49,MATCH('orders '!$F866,products!$A$1:$A$49,0),MATCH('orders '!N$1,products!$A$1:$G$1,0))</f>
        <v>0.2</v>
      </c>
      <c r="O866" s="24">
        <f>INDEX(products!$A$1:$G$49,MATCH('orders '!$F866,products!$A$1:$A$49,0),MATCH('orders '!O$1,products!$A$1:$G$1,0))</f>
        <v>3.5849999999999995</v>
      </c>
      <c r="P866" s="24">
        <f t="shared" si="41"/>
        <v>21.509999999999998</v>
      </c>
      <c r="Q866" s="8">
        <f>_xlfn.XLOOKUP($F866,products!$A$2:$A$49,products!$G$2:$G$49,,0)</f>
        <v>0.21509999999999996</v>
      </c>
      <c r="R866" s="6" t="str">
        <f>IF(_xlfn.XLOOKUP(E866,customers!A866:A1865,customers!I866:I1865,0)=0,"Not Available",(_xlfn.XLOOKUP(E866,customers!A866:A1865,customers!I866:I1865,0)))</f>
        <v>No</v>
      </c>
    </row>
    <row r="867" spans="1:18" x14ac:dyDescent="0.25">
      <c r="A867" s="9" t="s">
        <v>5380</v>
      </c>
      <c r="B867" s="25">
        <v>44675</v>
      </c>
      <c r="C867" s="9" t="str">
        <f t="shared" si="39"/>
        <v>Sunday</v>
      </c>
      <c r="D867" s="9" t="str">
        <f t="shared" si="40"/>
        <v>April</v>
      </c>
      <c r="E867" s="9" t="s">
        <v>5428</v>
      </c>
      <c r="F867" s="9" t="s">
        <v>6157</v>
      </c>
      <c r="G867" s="9">
        <v>1</v>
      </c>
      <c r="H867" s="9" t="str">
        <f>_xlfn.XLOOKUP(E867,customers!$A$2:$A$1001,customers!$B$2:$B$1001,,0)</f>
        <v>Modesty MacConnechie</v>
      </c>
      <c r="I867" s="9" t="str">
        <f>IF(_xlfn.XLOOKUP(E867,customers!$A$2:$A$1001,customers!$C$2:$C$1001,,0)=0,"Not Available",(_xlfn.XLOOKUP(E867,customers!$A$2:$A$1001,customers!$C$2:$C$1001,,0)))</f>
        <v>mmacconnechieo9@reuters.com</v>
      </c>
      <c r="J867" s="9" t="str">
        <f>_xlfn.XLOOKUP(E867,customers!$A$1:$A$1001,customers!$G$1:$G$1001,,0)</f>
        <v>United States</v>
      </c>
      <c r="K867" s="9" t="str">
        <f>_xlfn.XLOOKUP($E867,customers!$A$2:$A$1001,customers!$F$2:$F$1001,,0)</f>
        <v>Charleston</v>
      </c>
      <c r="L867" s="9" t="s">
        <v>6199</v>
      </c>
      <c r="M867" s="9" t="s">
        <v>6197</v>
      </c>
      <c r="N867" s="10">
        <f>INDEX(products!$A$1:$G$49,MATCH('orders '!$F867,products!$A$1:$A$49,0),MATCH('orders '!N$1,products!$A$1:$G$1,0))</f>
        <v>0.5</v>
      </c>
      <c r="O867" s="26">
        <f>INDEX(products!$A$1:$G$49,MATCH('orders '!$F867,products!$A$1:$A$49,0),MATCH('orders '!O$1,products!$A$1:$G$1,0))</f>
        <v>6.75</v>
      </c>
      <c r="P867" s="26">
        <f t="shared" si="41"/>
        <v>6.75</v>
      </c>
      <c r="Q867" s="11">
        <f>_xlfn.XLOOKUP($F867,products!$A$2:$A$49,products!$G$2:$G$49,,0)</f>
        <v>0.60749999999999993</v>
      </c>
      <c r="R867" s="6" t="str">
        <f>IF(_xlfn.XLOOKUP(E867,customers!A867:A1866,customers!I867:I1866,0)=0,"Not Available",(_xlfn.XLOOKUP(E867,customers!A867:A1866,customers!I867:I1866,0)))</f>
        <v>Yes</v>
      </c>
    </row>
    <row r="868" spans="1:18" x14ac:dyDescent="0.25">
      <c r="A868" s="6" t="s">
        <v>5385</v>
      </c>
      <c r="B868" s="23">
        <v>44209</v>
      </c>
      <c r="C868" s="6" t="str">
        <f t="shared" si="39"/>
        <v>Wednesday</v>
      </c>
      <c r="D868" s="6" t="str">
        <f t="shared" si="40"/>
        <v>January</v>
      </c>
      <c r="E868" s="6" t="s">
        <v>5386</v>
      </c>
      <c r="F868" s="6" t="s">
        <v>6158</v>
      </c>
      <c r="G868" s="6">
        <v>3</v>
      </c>
      <c r="H868" s="6" t="str">
        <f>_xlfn.XLOOKUP(E868,customers!$A$2:$A$1001,customers!$B$2:$B$1001,,0)</f>
        <v>Rafaela Treacher</v>
      </c>
      <c r="I868" s="6" t="str">
        <f>IF(_xlfn.XLOOKUP(E868,customers!$A$2:$A$1001,customers!$C$2:$C$1001,,0)=0,"Not Available",(_xlfn.XLOOKUP(E868,customers!$A$2:$A$1001,customers!$C$2:$C$1001,,0)))</f>
        <v>rtreachero2@usa.gov</v>
      </c>
      <c r="J868" s="6" t="str">
        <f>_xlfn.XLOOKUP(E868,customers!$A$1:$A$1001,customers!$G$1:$G$1001,,0)</f>
        <v>Ireland</v>
      </c>
      <c r="K868" s="6" t="str">
        <f>_xlfn.XLOOKUP($E868,customers!$A$2:$A$1001,customers!$F$2:$F$1001,,0)</f>
        <v>Greystones</v>
      </c>
      <c r="L868" s="6" t="s">
        <v>6199</v>
      </c>
      <c r="M868" s="6" t="s">
        <v>6202</v>
      </c>
      <c r="N868" s="7">
        <f>INDEX(products!$A$1:$G$49,MATCH('orders '!$F868,products!$A$1:$A$49,0),MATCH('orders '!N$1,products!$A$1:$G$1,0))</f>
        <v>0.5</v>
      </c>
      <c r="O868" s="24">
        <f>INDEX(products!$A$1:$G$49,MATCH('orders '!$F868,products!$A$1:$A$49,0),MATCH('orders '!O$1,products!$A$1:$G$1,0))</f>
        <v>5.97</v>
      </c>
      <c r="P868" s="24">
        <f t="shared" si="41"/>
        <v>17.91</v>
      </c>
      <c r="Q868" s="8">
        <f>_xlfn.XLOOKUP($F868,products!$A$2:$A$49,products!$G$2:$G$49,,0)</f>
        <v>0.5373</v>
      </c>
      <c r="R868" s="6" t="str">
        <f>IF(_xlfn.XLOOKUP(E868,customers!A868:A1867,customers!I868:I1867,0)=0,"Not Available",(_xlfn.XLOOKUP(E868,customers!A868:A1867,customers!I868:I1867,0)))</f>
        <v>No</v>
      </c>
    </row>
    <row r="869" spans="1:18" x14ac:dyDescent="0.25">
      <c r="A869" s="9" t="s">
        <v>5391</v>
      </c>
      <c r="B869" s="25">
        <v>44792</v>
      </c>
      <c r="C869" s="9" t="str">
        <f t="shared" si="39"/>
        <v>Friday</v>
      </c>
      <c r="D869" s="9" t="str">
        <f t="shared" si="40"/>
        <v>August</v>
      </c>
      <c r="E869" s="9" t="s">
        <v>5392</v>
      </c>
      <c r="F869" s="9" t="s">
        <v>6182</v>
      </c>
      <c r="G869" s="9">
        <v>1</v>
      </c>
      <c r="H869" s="9" t="str">
        <f>_xlfn.XLOOKUP(E869,customers!$A$2:$A$1001,customers!$B$2:$B$1001,,0)</f>
        <v>Bee Fattorini</v>
      </c>
      <c r="I869" s="9" t="str">
        <f>IF(_xlfn.XLOOKUP(E869,customers!$A$2:$A$1001,customers!$C$2:$C$1001,,0)=0,"Not Available",(_xlfn.XLOOKUP(E869,customers!$A$2:$A$1001,customers!$C$2:$C$1001,,0)))</f>
        <v>bfattorinio3@quantcast.com</v>
      </c>
      <c r="J869" s="9" t="str">
        <f>_xlfn.XLOOKUP(E869,customers!$A$1:$A$1001,customers!$G$1:$G$1001,,0)</f>
        <v>Ireland</v>
      </c>
      <c r="K869" s="9" t="str">
        <f>_xlfn.XLOOKUP($E869,customers!$A$2:$A$1001,customers!$F$2:$F$1001,,0)</f>
        <v>Monaghan</v>
      </c>
      <c r="L869" s="9" t="s">
        <v>6199</v>
      </c>
      <c r="M869" s="9" t="s">
        <v>6200</v>
      </c>
      <c r="N869" s="10">
        <f>INDEX(products!$A$1:$G$49,MATCH('orders '!$F869,products!$A$1:$A$49,0),MATCH('orders '!N$1,products!$A$1:$G$1,0))</f>
        <v>2.5</v>
      </c>
      <c r="O869" s="26">
        <f>INDEX(products!$A$1:$G$49,MATCH('orders '!$F869,products!$A$1:$A$49,0),MATCH('orders '!O$1,products!$A$1:$G$1,0))</f>
        <v>29.784999999999997</v>
      </c>
      <c r="P869" s="26">
        <f t="shared" si="41"/>
        <v>29.784999999999997</v>
      </c>
      <c r="Q869" s="11">
        <f>_xlfn.XLOOKUP($F869,products!$A$2:$A$49,products!$G$2:$G$49,,0)</f>
        <v>2.6806499999999995</v>
      </c>
      <c r="R869" s="6" t="str">
        <f>IF(_xlfn.XLOOKUP(E869,customers!A869:A1868,customers!I869:I1868,0)=0,"Not Available",(_xlfn.XLOOKUP(E869,customers!A869:A1868,customers!I869:I1868,0)))</f>
        <v>Yes</v>
      </c>
    </row>
    <row r="870" spans="1:18" x14ac:dyDescent="0.25">
      <c r="A870" s="6" t="s">
        <v>5396</v>
      </c>
      <c r="B870" s="23">
        <v>43526</v>
      </c>
      <c r="C870" s="6" t="str">
        <f t="shared" si="39"/>
        <v>Saturday</v>
      </c>
      <c r="D870" s="6" t="str">
        <f t="shared" si="40"/>
        <v>March</v>
      </c>
      <c r="E870" s="6" t="s">
        <v>5397</v>
      </c>
      <c r="F870" s="6" t="s">
        <v>6139</v>
      </c>
      <c r="G870" s="6">
        <v>5</v>
      </c>
      <c r="H870" s="6" t="str">
        <f>_xlfn.XLOOKUP(E870,customers!$A$2:$A$1001,customers!$B$2:$B$1001,,0)</f>
        <v>Margie Palleske</v>
      </c>
      <c r="I870" s="6" t="str">
        <f>IF(_xlfn.XLOOKUP(E870,customers!$A$2:$A$1001,customers!$C$2:$C$1001,,0)=0,"Not Available",(_xlfn.XLOOKUP(E870,customers!$A$2:$A$1001,customers!$C$2:$C$1001,,0)))</f>
        <v>mpalleskeo4@nyu.edu</v>
      </c>
      <c r="J870" s="6" t="str">
        <f>_xlfn.XLOOKUP(E870,customers!$A$1:$A$1001,customers!$G$1:$G$1001,,0)</f>
        <v>United States</v>
      </c>
      <c r="K870" s="6" t="str">
        <f>_xlfn.XLOOKUP($E870,customers!$A$2:$A$1001,customers!$F$2:$F$1001,,0)</f>
        <v>Pompano Beach</v>
      </c>
      <c r="L870" s="6" t="s">
        <v>6198</v>
      </c>
      <c r="M870" s="6" t="s">
        <v>6197</v>
      </c>
      <c r="N870" s="7">
        <f>INDEX(products!$A$1:$G$49,MATCH('orders '!$F870,products!$A$1:$A$49,0),MATCH('orders '!N$1,products!$A$1:$G$1,0))</f>
        <v>0.5</v>
      </c>
      <c r="O870" s="24">
        <f>INDEX(products!$A$1:$G$49,MATCH('orders '!$F870,products!$A$1:$A$49,0),MATCH('orders '!O$1,products!$A$1:$G$1,0))</f>
        <v>8.25</v>
      </c>
      <c r="P870" s="24">
        <f t="shared" si="41"/>
        <v>41.25</v>
      </c>
      <c r="Q870" s="8">
        <f>_xlfn.XLOOKUP($F870,products!$A$2:$A$49,products!$G$2:$G$49,,0)</f>
        <v>0.90749999999999997</v>
      </c>
      <c r="R870" s="6" t="str">
        <f>IF(_xlfn.XLOOKUP(E870,customers!A870:A1869,customers!I870:I1869,0)=0,"Not Available",(_xlfn.XLOOKUP(E870,customers!A870:A1869,customers!I870:I1869,0)))</f>
        <v>Yes</v>
      </c>
    </row>
    <row r="871" spans="1:18" x14ac:dyDescent="0.25">
      <c r="A871" s="9" t="s">
        <v>5402</v>
      </c>
      <c r="B871" s="25">
        <v>43851</v>
      </c>
      <c r="C871" s="9" t="str">
        <f t="shared" si="39"/>
        <v>Tuesday</v>
      </c>
      <c r="D871" s="9" t="str">
        <f t="shared" si="40"/>
        <v>January</v>
      </c>
      <c r="E871" s="9" t="s">
        <v>5403</v>
      </c>
      <c r="F871" s="9" t="s">
        <v>6146</v>
      </c>
      <c r="G871" s="9">
        <v>3</v>
      </c>
      <c r="H871" s="9" t="str">
        <f>_xlfn.XLOOKUP(E871,customers!$A$2:$A$1001,customers!$B$2:$B$1001,,0)</f>
        <v>Alexina Randals</v>
      </c>
      <c r="I871" s="9" t="str">
        <f>IF(_xlfn.XLOOKUP(E871,customers!$A$2:$A$1001,customers!$C$2:$C$1001,,0)=0,"Not Available",(_xlfn.XLOOKUP(E871,customers!$A$2:$A$1001,customers!$C$2:$C$1001,,0)))</f>
        <v>Not Available</v>
      </c>
      <c r="J871" s="9" t="str">
        <f>_xlfn.XLOOKUP(E871,customers!$A$1:$A$1001,customers!$G$1:$G$1001,,0)</f>
        <v>United States</v>
      </c>
      <c r="K871" s="9" t="str">
        <f>_xlfn.XLOOKUP($E871,customers!$A$2:$A$1001,customers!$F$2:$F$1001,,0)</f>
        <v>Sacramento</v>
      </c>
      <c r="L871" s="9" t="s">
        <v>6196</v>
      </c>
      <c r="M871" s="9" t="s">
        <v>6197</v>
      </c>
      <c r="N871" s="10">
        <f>INDEX(products!$A$1:$G$49,MATCH('orders '!$F871,products!$A$1:$A$49,0),MATCH('orders '!N$1,products!$A$1:$G$1,0))</f>
        <v>0.5</v>
      </c>
      <c r="O871" s="26">
        <f>INDEX(products!$A$1:$G$49,MATCH('orders '!$F871,products!$A$1:$A$49,0),MATCH('orders '!O$1,products!$A$1:$G$1,0))</f>
        <v>5.97</v>
      </c>
      <c r="P871" s="26">
        <f t="shared" si="41"/>
        <v>17.91</v>
      </c>
      <c r="Q871" s="11">
        <f>_xlfn.XLOOKUP($F871,products!$A$2:$A$49,products!$G$2:$G$49,,0)</f>
        <v>0.35819999999999996</v>
      </c>
      <c r="R871" s="6" t="str">
        <f>IF(_xlfn.XLOOKUP(E871,customers!A871:A1870,customers!I871:I1870,0)=0,"Not Available",(_xlfn.XLOOKUP(E871,customers!A871:A1870,customers!I871:I1870,0)))</f>
        <v>Yes</v>
      </c>
    </row>
    <row r="872" spans="1:18" x14ac:dyDescent="0.25">
      <c r="A872" s="6" t="s">
        <v>5407</v>
      </c>
      <c r="B872" s="23">
        <v>44460</v>
      </c>
      <c r="C872" s="6" t="str">
        <f t="shared" si="39"/>
        <v>Tuesday</v>
      </c>
      <c r="D872" s="6" t="str">
        <f t="shared" si="40"/>
        <v>September</v>
      </c>
      <c r="E872" s="6" t="s">
        <v>5408</v>
      </c>
      <c r="F872" s="6" t="s">
        <v>6144</v>
      </c>
      <c r="G872" s="6">
        <v>1</v>
      </c>
      <c r="H872" s="6" t="str">
        <f>_xlfn.XLOOKUP(E872,customers!$A$2:$A$1001,customers!$B$2:$B$1001,,0)</f>
        <v>Filip Antcliffe</v>
      </c>
      <c r="I872" s="6" t="str">
        <f>IF(_xlfn.XLOOKUP(E872,customers!$A$2:$A$1001,customers!$C$2:$C$1001,,0)=0,"Not Available",(_xlfn.XLOOKUP(E872,customers!$A$2:$A$1001,customers!$C$2:$C$1001,,0)))</f>
        <v>fantcliffeo6@amazon.co.jp</v>
      </c>
      <c r="J872" s="6" t="str">
        <f>_xlfn.XLOOKUP(E872,customers!$A$1:$A$1001,customers!$G$1:$G$1001,,0)</f>
        <v>Ireland</v>
      </c>
      <c r="K872" s="6" t="str">
        <f>_xlfn.XLOOKUP($E872,customers!$A$2:$A$1001,customers!$F$2:$F$1001,,0)</f>
        <v>Clonskeagh</v>
      </c>
      <c r="L872" s="6" t="s">
        <v>6198</v>
      </c>
      <c r="M872" s="6" t="s">
        <v>6202</v>
      </c>
      <c r="N872" s="7">
        <f>INDEX(products!$A$1:$G$49,MATCH('orders '!$F872,products!$A$1:$A$49,0),MATCH('orders '!N$1,products!$A$1:$G$1,0))</f>
        <v>0.5</v>
      </c>
      <c r="O872" s="24">
        <f>INDEX(products!$A$1:$G$49,MATCH('orders '!$F872,products!$A$1:$A$49,0),MATCH('orders '!O$1,products!$A$1:$G$1,0))</f>
        <v>7.29</v>
      </c>
      <c r="P872" s="24">
        <f t="shared" si="41"/>
        <v>7.29</v>
      </c>
      <c r="Q872" s="8">
        <f>_xlfn.XLOOKUP($F872,products!$A$2:$A$49,products!$G$2:$G$49,,0)</f>
        <v>0.80190000000000006</v>
      </c>
      <c r="R872" s="6" t="str">
        <f>IF(_xlfn.XLOOKUP(E872,customers!A872:A1871,customers!I872:I1871,0)=0,"Not Available",(_xlfn.XLOOKUP(E872,customers!A872:A1871,customers!I872:I1871,0)))</f>
        <v>Yes</v>
      </c>
    </row>
    <row r="873" spans="1:18" x14ac:dyDescent="0.25">
      <c r="A873" s="9" t="s">
        <v>5413</v>
      </c>
      <c r="B873" s="25">
        <v>43707</v>
      </c>
      <c r="C873" s="9" t="str">
        <f t="shared" si="39"/>
        <v>Friday</v>
      </c>
      <c r="D873" s="9" t="str">
        <f t="shared" si="40"/>
        <v>August</v>
      </c>
      <c r="E873" s="9" t="s">
        <v>5414</v>
      </c>
      <c r="F873" s="9" t="s">
        <v>6171</v>
      </c>
      <c r="G873" s="9">
        <v>2</v>
      </c>
      <c r="H873" s="9" t="str">
        <f>_xlfn.XLOOKUP(E873,customers!$A$2:$A$1001,customers!$B$2:$B$1001,,0)</f>
        <v>Peyter Matignon</v>
      </c>
      <c r="I873" s="9" t="str">
        <f>IF(_xlfn.XLOOKUP(E873,customers!$A$2:$A$1001,customers!$C$2:$C$1001,,0)=0,"Not Available",(_xlfn.XLOOKUP(E873,customers!$A$2:$A$1001,customers!$C$2:$C$1001,,0)))</f>
        <v>pmatignono7@harvard.edu</v>
      </c>
      <c r="J873" s="9" t="str">
        <f>_xlfn.XLOOKUP(E873,customers!$A$1:$A$1001,customers!$G$1:$G$1001,,0)</f>
        <v>United Kingdom</v>
      </c>
      <c r="K873" s="9" t="str">
        <f>_xlfn.XLOOKUP($E873,customers!$A$2:$A$1001,customers!$F$2:$F$1001,,0)</f>
        <v>Kirkton</v>
      </c>
      <c r="L873" s="9" t="s">
        <v>6198</v>
      </c>
      <c r="M873" s="9" t="s">
        <v>6200</v>
      </c>
      <c r="N873" s="10">
        <f>INDEX(products!$A$1:$G$49,MATCH('orders '!$F873,products!$A$1:$A$49,0),MATCH('orders '!N$1,products!$A$1:$G$1,0))</f>
        <v>1</v>
      </c>
      <c r="O873" s="26">
        <f>INDEX(products!$A$1:$G$49,MATCH('orders '!$F873,products!$A$1:$A$49,0),MATCH('orders '!O$1,products!$A$1:$G$1,0))</f>
        <v>14.85</v>
      </c>
      <c r="P873" s="26">
        <f t="shared" si="41"/>
        <v>29.7</v>
      </c>
      <c r="Q873" s="11">
        <f>_xlfn.XLOOKUP($F873,products!$A$2:$A$49,products!$G$2:$G$49,,0)</f>
        <v>1.6335</v>
      </c>
      <c r="R873" s="6" t="str">
        <f>IF(_xlfn.XLOOKUP(E873,customers!A873:A1872,customers!I873:I1872,0)=0,"Not Available",(_xlfn.XLOOKUP(E873,customers!A873:A1872,customers!I873:I1872,0)))</f>
        <v>Yes</v>
      </c>
    </row>
    <row r="874" spans="1:18" x14ac:dyDescent="0.25">
      <c r="A874" s="6" t="s">
        <v>5421</v>
      </c>
      <c r="B874" s="23">
        <v>43521</v>
      </c>
      <c r="C874" s="6" t="str">
        <f t="shared" si="39"/>
        <v>Monday</v>
      </c>
      <c r="D874" s="6" t="str">
        <f t="shared" si="40"/>
        <v>February</v>
      </c>
      <c r="E874" s="6" t="s">
        <v>5422</v>
      </c>
      <c r="F874" s="6" t="s">
        <v>6155</v>
      </c>
      <c r="G874" s="6">
        <v>2</v>
      </c>
      <c r="H874" s="6" t="str">
        <f>_xlfn.XLOOKUP(E874,customers!$A$2:$A$1001,customers!$B$2:$B$1001,,0)</f>
        <v>Claudie Weond</v>
      </c>
      <c r="I874" s="6" t="str">
        <f>IF(_xlfn.XLOOKUP(E874,customers!$A$2:$A$1001,customers!$C$2:$C$1001,,0)=0,"Not Available",(_xlfn.XLOOKUP(E874,customers!$A$2:$A$1001,customers!$C$2:$C$1001,,0)))</f>
        <v>cweondo8@theglobeandmail.com</v>
      </c>
      <c r="J874" s="6" t="str">
        <f>_xlfn.XLOOKUP(E874,customers!$A$1:$A$1001,customers!$G$1:$G$1001,,0)</f>
        <v>United States</v>
      </c>
      <c r="K874" s="6" t="str">
        <f>_xlfn.XLOOKUP($E874,customers!$A$2:$A$1001,customers!$F$2:$F$1001,,0)</f>
        <v>Asheville</v>
      </c>
      <c r="L874" s="6" t="s">
        <v>6199</v>
      </c>
      <c r="M874" s="6" t="s">
        <v>6197</v>
      </c>
      <c r="N874" s="7">
        <f>INDEX(products!$A$1:$G$49,MATCH('orders '!$F874,products!$A$1:$A$49,0),MATCH('orders '!N$1,products!$A$1:$G$1,0))</f>
        <v>1</v>
      </c>
      <c r="O874" s="24">
        <f>INDEX(products!$A$1:$G$49,MATCH('orders '!$F874,products!$A$1:$A$49,0),MATCH('orders '!O$1,products!$A$1:$G$1,0))</f>
        <v>11.25</v>
      </c>
      <c r="P874" s="24">
        <f t="shared" si="41"/>
        <v>22.5</v>
      </c>
      <c r="Q874" s="8">
        <f>_xlfn.XLOOKUP($F874,products!$A$2:$A$49,products!$G$2:$G$49,,0)</f>
        <v>1.0125</v>
      </c>
      <c r="R874" s="6" t="str">
        <f>IF(_xlfn.XLOOKUP(E874,customers!A874:A1873,customers!I874:I1873,0)=0,"Not Available",(_xlfn.XLOOKUP(E874,customers!A874:A1873,customers!I874:I1873,0)))</f>
        <v>No</v>
      </c>
    </row>
    <row r="875" spans="1:18" x14ac:dyDescent="0.25">
      <c r="A875" s="9" t="s">
        <v>5427</v>
      </c>
      <c r="B875" s="25">
        <v>43725</v>
      </c>
      <c r="C875" s="9" t="str">
        <f t="shared" si="39"/>
        <v>Tuesday</v>
      </c>
      <c r="D875" s="9" t="str">
        <f t="shared" si="40"/>
        <v>September</v>
      </c>
      <c r="E875" s="9" t="s">
        <v>5428</v>
      </c>
      <c r="F875" s="9" t="s">
        <v>6174</v>
      </c>
      <c r="G875" s="9">
        <v>4</v>
      </c>
      <c r="H875" s="9" t="str">
        <f>_xlfn.XLOOKUP(E875,customers!$A$2:$A$1001,customers!$B$2:$B$1001,,0)</f>
        <v>Modesty MacConnechie</v>
      </c>
      <c r="I875" s="9" t="str">
        <f>IF(_xlfn.XLOOKUP(E875,customers!$A$2:$A$1001,customers!$C$2:$C$1001,,0)=0,"Not Available",(_xlfn.XLOOKUP(E875,customers!$A$2:$A$1001,customers!$C$2:$C$1001,,0)))</f>
        <v>mmacconnechieo9@reuters.com</v>
      </c>
      <c r="J875" s="9" t="str">
        <f>_xlfn.XLOOKUP(E875,customers!$A$1:$A$1001,customers!$G$1:$G$1001,,0)</f>
        <v>United States</v>
      </c>
      <c r="K875" s="9" t="str">
        <f>_xlfn.XLOOKUP($E875,customers!$A$2:$A$1001,customers!$F$2:$F$1001,,0)</f>
        <v>Charleston</v>
      </c>
      <c r="L875" s="9" t="s">
        <v>6196</v>
      </c>
      <c r="M875" s="9" t="s">
        <v>6197</v>
      </c>
      <c r="N875" s="10">
        <f>INDEX(products!$A$1:$G$49,MATCH('orders '!$F875,products!$A$1:$A$49,0),MATCH('orders '!N$1,products!$A$1:$G$1,0))</f>
        <v>0.2</v>
      </c>
      <c r="O875" s="26">
        <f>INDEX(products!$A$1:$G$49,MATCH('orders '!$F875,products!$A$1:$A$49,0),MATCH('orders '!O$1,products!$A$1:$G$1,0))</f>
        <v>2.9849999999999999</v>
      </c>
      <c r="P875" s="26">
        <f t="shared" si="41"/>
        <v>11.94</v>
      </c>
      <c r="Q875" s="11">
        <f>_xlfn.XLOOKUP($F875,products!$A$2:$A$49,products!$G$2:$G$49,,0)</f>
        <v>0.17909999999999998</v>
      </c>
      <c r="R875" s="6" t="str">
        <f>IF(_xlfn.XLOOKUP(E875,customers!A875:A1874,customers!I875:I1874,0)=0,"Not Available",(_xlfn.XLOOKUP(E875,customers!A875:A1874,customers!I875:I1874,0)))</f>
        <v>Yes</v>
      </c>
    </row>
    <row r="876" spans="1:18" x14ac:dyDescent="0.25">
      <c r="A876" s="6" t="s">
        <v>5433</v>
      </c>
      <c r="B876" s="23">
        <v>43680</v>
      </c>
      <c r="C876" s="6" t="str">
        <f t="shared" si="39"/>
        <v>Saturday</v>
      </c>
      <c r="D876" s="6" t="str">
        <f t="shared" si="40"/>
        <v>August</v>
      </c>
      <c r="E876" s="6" t="s">
        <v>5434</v>
      </c>
      <c r="F876" s="6" t="s">
        <v>6140</v>
      </c>
      <c r="G876" s="6">
        <v>2</v>
      </c>
      <c r="H876" s="6" t="str">
        <f>_xlfn.XLOOKUP(E876,customers!$A$2:$A$1001,customers!$B$2:$B$1001,,0)</f>
        <v>Jaquenette Skentelbery</v>
      </c>
      <c r="I876" s="6" t="str">
        <f>IF(_xlfn.XLOOKUP(E876,customers!$A$2:$A$1001,customers!$C$2:$C$1001,,0)=0,"Not Available",(_xlfn.XLOOKUP(E876,customers!$A$2:$A$1001,customers!$C$2:$C$1001,,0)))</f>
        <v>jskentelberyoa@paypal.com</v>
      </c>
      <c r="J876" s="6" t="str">
        <f>_xlfn.XLOOKUP(E876,customers!$A$1:$A$1001,customers!$G$1:$G$1001,,0)</f>
        <v>United States</v>
      </c>
      <c r="K876" s="6" t="str">
        <f>_xlfn.XLOOKUP($E876,customers!$A$2:$A$1001,customers!$F$2:$F$1001,,0)</f>
        <v>Houston</v>
      </c>
      <c r="L876" s="6" t="s">
        <v>6199</v>
      </c>
      <c r="M876" s="6" t="s">
        <v>6200</v>
      </c>
      <c r="N876" s="7">
        <f>INDEX(products!$A$1:$G$49,MATCH('orders '!$F876,products!$A$1:$A$49,0),MATCH('orders '!N$1,products!$A$1:$G$1,0))</f>
        <v>1</v>
      </c>
      <c r="O876" s="24">
        <f>INDEX(products!$A$1:$G$49,MATCH('orders '!$F876,products!$A$1:$A$49,0),MATCH('orders '!O$1,products!$A$1:$G$1,0))</f>
        <v>12.95</v>
      </c>
      <c r="P876" s="24">
        <f t="shared" si="41"/>
        <v>25.9</v>
      </c>
      <c r="Q876" s="8">
        <f>_xlfn.XLOOKUP($F876,products!$A$2:$A$49,products!$G$2:$G$49,,0)</f>
        <v>1.1655</v>
      </c>
      <c r="R876" s="6" t="str">
        <f>IF(_xlfn.XLOOKUP(E876,customers!A876:A1875,customers!I876:I1875,0)=0,"Not Available",(_xlfn.XLOOKUP(E876,customers!A876:A1875,customers!I876:I1875,0)))</f>
        <v>No</v>
      </c>
    </row>
    <row r="877" spans="1:18" x14ac:dyDescent="0.25">
      <c r="A877" s="9" t="s">
        <v>5439</v>
      </c>
      <c r="B877" s="25">
        <v>44253</v>
      </c>
      <c r="C877" s="9" t="str">
        <f t="shared" si="39"/>
        <v>Friday</v>
      </c>
      <c r="D877" s="9" t="str">
        <f t="shared" si="40"/>
        <v>February</v>
      </c>
      <c r="E877" s="9" t="s">
        <v>5440</v>
      </c>
      <c r="F877" s="9" t="s">
        <v>6160</v>
      </c>
      <c r="G877" s="9">
        <v>5</v>
      </c>
      <c r="H877" s="9" t="str">
        <f>_xlfn.XLOOKUP(E877,customers!$A$2:$A$1001,customers!$B$2:$B$1001,,0)</f>
        <v>Orazio Comber</v>
      </c>
      <c r="I877" s="9" t="str">
        <f>IF(_xlfn.XLOOKUP(E877,customers!$A$2:$A$1001,customers!$C$2:$C$1001,,0)=0,"Not Available",(_xlfn.XLOOKUP(E877,customers!$A$2:$A$1001,customers!$C$2:$C$1001,,0)))</f>
        <v>ocomberob@goo.gl</v>
      </c>
      <c r="J877" s="9" t="str">
        <f>_xlfn.XLOOKUP(E877,customers!$A$1:$A$1001,customers!$G$1:$G$1001,,0)</f>
        <v>Ireland</v>
      </c>
      <c r="K877" s="9" t="str">
        <f>_xlfn.XLOOKUP($E877,customers!$A$2:$A$1001,customers!$F$2:$F$1001,,0)</f>
        <v>Confey</v>
      </c>
      <c r="L877" s="9" t="s">
        <v>6201</v>
      </c>
      <c r="M877" s="9" t="s">
        <v>6197</v>
      </c>
      <c r="N877" s="10">
        <f>INDEX(products!$A$1:$G$49,MATCH('orders '!$F877,products!$A$1:$A$49,0),MATCH('orders '!N$1,products!$A$1:$G$1,0))</f>
        <v>0.5</v>
      </c>
      <c r="O877" s="26">
        <f>INDEX(products!$A$1:$G$49,MATCH('orders '!$F877,products!$A$1:$A$49,0),MATCH('orders '!O$1,products!$A$1:$G$1,0))</f>
        <v>8.73</v>
      </c>
      <c r="P877" s="26">
        <f t="shared" si="41"/>
        <v>43.650000000000006</v>
      </c>
      <c r="Q877" s="11">
        <f>_xlfn.XLOOKUP($F877,products!$A$2:$A$49,products!$G$2:$G$49,,0)</f>
        <v>1.1349</v>
      </c>
      <c r="R877" s="6" t="str">
        <f>IF(_xlfn.XLOOKUP(E877,customers!A877:A1876,customers!I877:I1876,0)=0,"Not Available",(_xlfn.XLOOKUP(E877,customers!A877:A1876,customers!I877:I1876,0)))</f>
        <v>No</v>
      </c>
    </row>
    <row r="878" spans="1:18" x14ac:dyDescent="0.25">
      <c r="A878" s="6" t="s">
        <v>5439</v>
      </c>
      <c r="B878" s="23">
        <v>44253</v>
      </c>
      <c r="C878" s="6" t="str">
        <f t="shared" si="39"/>
        <v>Friday</v>
      </c>
      <c r="D878" s="6" t="str">
        <f t="shared" si="40"/>
        <v>February</v>
      </c>
      <c r="E878" s="6" t="s">
        <v>5440</v>
      </c>
      <c r="F878" s="6" t="s">
        <v>6180</v>
      </c>
      <c r="G878" s="6">
        <v>6</v>
      </c>
      <c r="H878" s="6" t="str">
        <f>_xlfn.XLOOKUP(E878,customers!$A$2:$A$1001,customers!$B$2:$B$1001,,0)</f>
        <v>Orazio Comber</v>
      </c>
      <c r="I878" s="6" t="str">
        <f>IF(_xlfn.XLOOKUP(E878,customers!$A$2:$A$1001,customers!$C$2:$C$1001,,0)=0,"Not Available",(_xlfn.XLOOKUP(E878,customers!$A$2:$A$1001,customers!$C$2:$C$1001,,0)))</f>
        <v>ocomberob@goo.gl</v>
      </c>
      <c r="J878" s="6" t="str">
        <f>_xlfn.XLOOKUP(E878,customers!$A$1:$A$1001,customers!$G$1:$G$1001,,0)</f>
        <v>Ireland</v>
      </c>
      <c r="K878" s="6" t="str">
        <f>_xlfn.XLOOKUP($E878,customers!$A$2:$A$1001,customers!$F$2:$F$1001,,0)</f>
        <v>Confey</v>
      </c>
      <c r="L878" s="6" t="s">
        <v>6199</v>
      </c>
      <c r="M878" s="6" t="s">
        <v>6200</v>
      </c>
      <c r="N878" s="7">
        <f>INDEX(products!$A$1:$G$49,MATCH('orders '!$F878,products!$A$1:$A$49,0),MATCH('orders '!N$1,products!$A$1:$G$1,0))</f>
        <v>0.5</v>
      </c>
      <c r="O878" s="24">
        <f>INDEX(products!$A$1:$G$49,MATCH('orders '!$F878,products!$A$1:$A$49,0),MATCH('orders '!O$1,products!$A$1:$G$1,0))</f>
        <v>7.77</v>
      </c>
      <c r="P878" s="24">
        <f t="shared" si="41"/>
        <v>46.62</v>
      </c>
      <c r="Q878" s="8">
        <f>_xlfn.XLOOKUP($F878,products!$A$2:$A$49,products!$G$2:$G$49,,0)</f>
        <v>0.69929999999999992</v>
      </c>
      <c r="R878" s="6" t="str">
        <f>IF(_xlfn.XLOOKUP(E878,customers!A878:A1877,customers!I878:I1877,0)=0,"Not Available",(_xlfn.XLOOKUP(E878,customers!A878:A1877,customers!I878:I1877,0)))</f>
        <v>Not Available</v>
      </c>
    </row>
    <row r="879" spans="1:18" x14ac:dyDescent="0.25">
      <c r="A879" s="9" t="s">
        <v>5450</v>
      </c>
      <c r="B879" s="25">
        <v>44411</v>
      </c>
      <c r="C879" s="9" t="str">
        <f t="shared" si="39"/>
        <v>Tuesday</v>
      </c>
      <c r="D879" s="9" t="str">
        <f t="shared" si="40"/>
        <v>August</v>
      </c>
      <c r="E879" s="9" t="s">
        <v>5451</v>
      </c>
      <c r="F879" s="9" t="s">
        <v>6161</v>
      </c>
      <c r="G879" s="9">
        <v>3</v>
      </c>
      <c r="H879" s="9" t="str">
        <f>_xlfn.XLOOKUP(E879,customers!$A$2:$A$1001,customers!$B$2:$B$1001,,0)</f>
        <v>Zachary Tramel</v>
      </c>
      <c r="I879" s="9" t="str">
        <f>IF(_xlfn.XLOOKUP(E879,customers!$A$2:$A$1001,customers!$C$2:$C$1001,,0)=0,"Not Available",(_xlfn.XLOOKUP(E879,customers!$A$2:$A$1001,customers!$C$2:$C$1001,,0)))</f>
        <v>ztramelod@netlog.com</v>
      </c>
      <c r="J879" s="9" t="str">
        <f>_xlfn.XLOOKUP(E879,customers!$A$1:$A$1001,customers!$G$1:$G$1001,,0)</f>
        <v>United States</v>
      </c>
      <c r="K879" s="9" t="str">
        <f>_xlfn.XLOOKUP($E879,customers!$A$2:$A$1001,customers!$F$2:$F$1001,,0)</f>
        <v>Newark</v>
      </c>
      <c r="L879" s="9" t="s">
        <v>6201</v>
      </c>
      <c r="M879" s="9" t="s">
        <v>6200</v>
      </c>
      <c r="N879" s="10">
        <f>INDEX(products!$A$1:$G$49,MATCH('orders '!$F879,products!$A$1:$A$49,0),MATCH('orders '!N$1,products!$A$1:$G$1,0))</f>
        <v>0.5</v>
      </c>
      <c r="O879" s="26">
        <f>INDEX(products!$A$1:$G$49,MATCH('orders '!$F879,products!$A$1:$A$49,0),MATCH('orders '!O$1,products!$A$1:$G$1,0))</f>
        <v>9.51</v>
      </c>
      <c r="P879" s="26">
        <f t="shared" si="41"/>
        <v>28.53</v>
      </c>
      <c r="Q879" s="11">
        <f>_xlfn.XLOOKUP($F879,products!$A$2:$A$49,products!$G$2:$G$49,,0)</f>
        <v>1.2363</v>
      </c>
      <c r="R879" s="6" t="str">
        <f>IF(_xlfn.XLOOKUP(E879,customers!A879:A1878,customers!I879:I1878,0)=0,"Not Available",(_xlfn.XLOOKUP(E879,customers!A879:A1878,customers!I879:I1878,0)))</f>
        <v>No</v>
      </c>
    </row>
    <row r="880" spans="1:18" x14ac:dyDescent="0.25">
      <c r="A880" s="6" t="s">
        <v>5456</v>
      </c>
      <c r="B880" s="23">
        <v>44323</v>
      </c>
      <c r="C880" s="6" t="str">
        <f t="shared" si="39"/>
        <v>Friday</v>
      </c>
      <c r="D880" s="6" t="str">
        <f t="shared" si="40"/>
        <v>May</v>
      </c>
      <c r="E880" s="6" t="s">
        <v>5457</v>
      </c>
      <c r="F880" s="6" t="s">
        <v>6142</v>
      </c>
      <c r="G880" s="6">
        <v>1</v>
      </c>
      <c r="H880" s="6" t="str">
        <f>_xlfn.XLOOKUP(E880,customers!$A$2:$A$1001,customers!$B$2:$B$1001,,0)</f>
        <v>Izaak Primak</v>
      </c>
      <c r="I880" s="6" t="str">
        <f>IF(_xlfn.XLOOKUP(E880,customers!$A$2:$A$1001,customers!$C$2:$C$1001,,0)=0,"Not Available",(_xlfn.XLOOKUP(E880,customers!$A$2:$A$1001,customers!$C$2:$C$1001,,0)))</f>
        <v>Not Available</v>
      </c>
      <c r="J880" s="6" t="str">
        <f>_xlfn.XLOOKUP(E880,customers!$A$1:$A$1001,customers!$G$1:$G$1001,,0)</f>
        <v>United States</v>
      </c>
      <c r="K880" s="6" t="str">
        <f>_xlfn.XLOOKUP($E880,customers!$A$2:$A$1001,customers!$F$2:$F$1001,,0)</f>
        <v>Seattle</v>
      </c>
      <c r="L880" s="6" t="s">
        <v>6196</v>
      </c>
      <c r="M880" s="6" t="s">
        <v>6200</v>
      </c>
      <c r="N880" s="7">
        <f>INDEX(products!$A$1:$G$49,MATCH('orders '!$F880,products!$A$1:$A$49,0),MATCH('orders '!N$1,products!$A$1:$G$1,0))</f>
        <v>2.5</v>
      </c>
      <c r="O880" s="24">
        <f>INDEX(products!$A$1:$G$49,MATCH('orders '!$F880,products!$A$1:$A$49,0),MATCH('orders '!O$1,products!$A$1:$G$1,0))</f>
        <v>27.484999999999996</v>
      </c>
      <c r="P880" s="24">
        <f t="shared" si="41"/>
        <v>27.484999999999996</v>
      </c>
      <c r="Q880" s="8">
        <f>_xlfn.XLOOKUP($F880,products!$A$2:$A$49,products!$G$2:$G$49,,0)</f>
        <v>1.6490999999999998</v>
      </c>
      <c r="R880" s="6" t="str">
        <f>IF(_xlfn.XLOOKUP(E880,customers!A880:A1879,customers!I880:I1879,0)=0,"Not Available",(_xlfn.XLOOKUP(E880,customers!A880:A1879,customers!I880:I1879,0)))</f>
        <v>Yes</v>
      </c>
    </row>
    <row r="881" spans="1:18" x14ac:dyDescent="0.25">
      <c r="A881" s="9" t="s">
        <v>5461</v>
      </c>
      <c r="B881" s="25">
        <v>43630</v>
      </c>
      <c r="C881" s="9" t="str">
        <f t="shared" si="39"/>
        <v>Friday</v>
      </c>
      <c r="D881" s="9" t="str">
        <f t="shared" si="40"/>
        <v>June</v>
      </c>
      <c r="E881" s="9" t="s">
        <v>5462</v>
      </c>
      <c r="F881" s="9" t="s">
        <v>6153</v>
      </c>
      <c r="G881" s="9">
        <v>3</v>
      </c>
      <c r="H881" s="9" t="str">
        <f>_xlfn.XLOOKUP(E881,customers!$A$2:$A$1001,customers!$B$2:$B$1001,,0)</f>
        <v>Brittani Thoresbie</v>
      </c>
      <c r="I881" s="9" t="str">
        <f>IF(_xlfn.XLOOKUP(E881,customers!$A$2:$A$1001,customers!$C$2:$C$1001,,0)=0,"Not Available",(_xlfn.XLOOKUP(E881,customers!$A$2:$A$1001,customers!$C$2:$C$1001,,0)))</f>
        <v>Not Available</v>
      </c>
      <c r="J881" s="9" t="str">
        <f>_xlfn.XLOOKUP(E881,customers!$A$1:$A$1001,customers!$G$1:$G$1001,,0)</f>
        <v>United States</v>
      </c>
      <c r="K881" s="9" t="str">
        <f>_xlfn.XLOOKUP($E881,customers!$A$2:$A$1001,customers!$F$2:$F$1001,,0)</f>
        <v>Englewood</v>
      </c>
      <c r="L881" s="9" t="s">
        <v>6198</v>
      </c>
      <c r="M881" s="9" t="s">
        <v>6202</v>
      </c>
      <c r="N881" s="10">
        <f>INDEX(products!$A$1:$G$49,MATCH('orders '!$F881,products!$A$1:$A$49,0),MATCH('orders '!N$1,products!$A$1:$G$1,0))</f>
        <v>0.2</v>
      </c>
      <c r="O881" s="26">
        <f>INDEX(products!$A$1:$G$49,MATCH('orders '!$F881,products!$A$1:$A$49,0),MATCH('orders '!O$1,products!$A$1:$G$1,0))</f>
        <v>3.645</v>
      </c>
      <c r="P881" s="26">
        <f t="shared" si="41"/>
        <v>10.935</v>
      </c>
      <c r="Q881" s="11">
        <f>_xlfn.XLOOKUP($F881,products!$A$2:$A$49,products!$G$2:$G$49,,0)</f>
        <v>0.40095000000000003</v>
      </c>
      <c r="R881" s="6" t="str">
        <f>IF(_xlfn.XLOOKUP(E881,customers!A881:A1880,customers!I881:I1880,0)=0,"Not Available",(_xlfn.XLOOKUP(E881,customers!A881:A1880,customers!I881:I1880,0)))</f>
        <v>No</v>
      </c>
    </row>
    <row r="882" spans="1:18" x14ac:dyDescent="0.25">
      <c r="A882" s="6" t="s">
        <v>5466</v>
      </c>
      <c r="B882" s="23">
        <v>43790</v>
      </c>
      <c r="C882" s="6" t="str">
        <f t="shared" si="39"/>
        <v>Thursday</v>
      </c>
      <c r="D882" s="6" t="str">
        <f t="shared" si="40"/>
        <v>November</v>
      </c>
      <c r="E882" s="6" t="s">
        <v>5467</v>
      </c>
      <c r="F882" s="6" t="s">
        <v>6178</v>
      </c>
      <c r="G882" s="6">
        <v>2</v>
      </c>
      <c r="H882" s="6" t="str">
        <f>_xlfn.XLOOKUP(E882,customers!$A$2:$A$1001,customers!$B$2:$B$1001,,0)</f>
        <v>Constanta Hatfull</v>
      </c>
      <c r="I882" s="6" t="str">
        <f>IF(_xlfn.XLOOKUP(E882,customers!$A$2:$A$1001,customers!$C$2:$C$1001,,0)=0,"Not Available",(_xlfn.XLOOKUP(E882,customers!$A$2:$A$1001,customers!$C$2:$C$1001,,0)))</f>
        <v>chatfullog@ebay.com</v>
      </c>
      <c r="J882" s="6" t="str">
        <f>_xlfn.XLOOKUP(E882,customers!$A$1:$A$1001,customers!$G$1:$G$1001,,0)</f>
        <v>United States</v>
      </c>
      <c r="K882" s="6" t="str">
        <f>_xlfn.XLOOKUP($E882,customers!$A$2:$A$1001,customers!$F$2:$F$1001,,0)</f>
        <v>Rockford</v>
      </c>
      <c r="L882" s="6" t="s">
        <v>6196</v>
      </c>
      <c r="M882" s="6" t="s">
        <v>6200</v>
      </c>
      <c r="N882" s="7">
        <f>INDEX(products!$A$1:$G$49,MATCH('orders '!$F882,products!$A$1:$A$49,0),MATCH('orders '!N$1,products!$A$1:$G$1,0))</f>
        <v>0.2</v>
      </c>
      <c r="O882" s="24">
        <f>INDEX(products!$A$1:$G$49,MATCH('orders '!$F882,products!$A$1:$A$49,0),MATCH('orders '!O$1,products!$A$1:$G$1,0))</f>
        <v>3.5849999999999995</v>
      </c>
      <c r="P882" s="24">
        <f t="shared" si="41"/>
        <v>7.169999999999999</v>
      </c>
      <c r="Q882" s="8">
        <f>_xlfn.XLOOKUP($F882,products!$A$2:$A$49,products!$G$2:$G$49,,0)</f>
        <v>0.21509999999999996</v>
      </c>
      <c r="R882" s="6" t="str">
        <f>IF(_xlfn.XLOOKUP(E882,customers!A882:A1881,customers!I882:I1881,0)=0,"Not Available",(_xlfn.XLOOKUP(E882,customers!A882:A1881,customers!I882:I1881,0)))</f>
        <v>No</v>
      </c>
    </row>
    <row r="883" spans="1:18" x14ac:dyDescent="0.25">
      <c r="A883" s="9" t="s">
        <v>5472</v>
      </c>
      <c r="B883" s="25">
        <v>44286</v>
      </c>
      <c r="C883" s="9" t="str">
        <f t="shared" si="39"/>
        <v>Wednesday</v>
      </c>
      <c r="D883" s="9" t="str">
        <f t="shared" si="40"/>
        <v>March</v>
      </c>
      <c r="E883" s="9" t="s">
        <v>5473</v>
      </c>
      <c r="F883" s="9" t="s">
        <v>6167</v>
      </c>
      <c r="G883" s="9">
        <v>6</v>
      </c>
      <c r="H883" s="9" t="str">
        <f>_xlfn.XLOOKUP(E883,customers!$A$2:$A$1001,customers!$B$2:$B$1001,,0)</f>
        <v>Bobbe Castagneto</v>
      </c>
      <c r="I883" s="9" t="str">
        <f>IF(_xlfn.XLOOKUP(E883,customers!$A$2:$A$1001,customers!$C$2:$C$1001,,0)=0,"Not Available",(_xlfn.XLOOKUP(E883,customers!$A$2:$A$1001,customers!$C$2:$C$1001,,0)))</f>
        <v>Not Available</v>
      </c>
      <c r="J883" s="9" t="str">
        <f>_xlfn.XLOOKUP(E883,customers!$A$1:$A$1001,customers!$G$1:$G$1001,,0)</f>
        <v>United States</v>
      </c>
      <c r="K883" s="9" t="str">
        <f>_xlfn.XLOOKUP($E883,customers!$A$2:$A$1001,customers!$F$2:$F$1001,,0)</f>
        <v>Billings</v>
      </c>
      <c r="L883" s="9" t="s">
        <v>6199</v>
      </c>
      <c r="M883" s="9" t="s">
        <v>6200</v>
      </c>
      <c r="N883" s="10">
        <f>INDEX(products!$A$1:$G$49,MATCH('orders '!$F883,products!$A$1:$A$49,0),MATCH('orders '!N$1,products!$A$1:$G$1,0))</f>
        <v>0.2</v>
      </c>
      <c r="O883" s="26">
        <f>INDEX(products!$A$1:$G$49,MATCH('orders '!$F883,products!$A$1:$A$49,0),MATCH('orders '!O$1,products!$A$1:$G$1,0))</f>
        <v>3.8849999999999998</v>
      </c>
      <c r="P883" s="26">
        <f t="shared" si="41"/>
        <v>23.31</v>
      </c>
      <c r="Q883" s="11">
        <f>_xlfn.XLOOKUP($F883,products!$A$2:$A$49,products!$G$2:$G$49,,0)</f>
        <v>0.34964999999999996</v>
      </c>
      <c r="R883" s="6" t="str">
        <f>IF(_xlfn.XLOOKUP(E883,customers!A883:A1882,customers!I883:I1882,0)=0,"Not Available",(_xlfn.XLOOKUP(E883,customers!A883:A1882,customers!I883:I1882,0)))</f>
        <v>Yes</v>
      </c>
    </row>
    <row r="884" spans="1:18" x14ac:dyDescent="0.25">
      <c r="A884" s="6" t="s">
        <v>5477</v>
      </c>
      <c r="B884" s="23">
        <v>43647</v>
      </c>
      <c r="C884" s="6" t="str">
        <f t="shared" si="39"/>
        <v>Monday</v>
      </c>
      <c r="D884" s="6" t="str">
        <f t="shared" si="40"/>
        <v>July</v>
      </c>
      <c r="E884" s="6" t="s">
        <v>5526</v>
      </c>
      <c r="F884" s="6" t="s">
        <v>6168</v>
      </c>
      <c r="G884" s="6">
        <v>5</v>
      </c>
      <c r="H884" s="6" t="str">
        <f>_xlfn.XLOOKUP(E884,customers!$A$2:$A$1001,customers!$B$2:$B$1001,,0)</f>
        <v>Kippie Marrison</v>
      </c>
      <c r="I884" s="6" t="str">
        <f>IF(_xlfn.XLOOKUP(E884,customers!$A$2:$A$1001,customers!$C$2:$C$1001,,0)=0,"Not Available",(_xlfn.XLOOKUP(E884,customers!$A$2:$A$1001,customers!$C$2:$C$1001,,0)))</f>
        <v>kmarrisonoq@dropbox.com</v>
      </c>
      <c r="J884" s="6" t="str">
        <f>_xlfn.XLOOKUP(E884,customers!$A$1:$A$1001,customers!$G$1:$G$1001,,0)</f>
        <v>United States</v>
      </c>
      <c r="K884" s="6" t="str">
        <f>_xlfn.XLOOKUP($E884,customers!$A$2:$A$1001,customers!$F$2:$F$1001,,0)</f>
        <v>Denver</v>
      </c>
      <c r="L884" s="6" t="s">
        <v>6199</v>
      </c>
      <c r="M884" s="6" t="s">
        <v>6202</v>
      </c>
      <c r="N884" s="7">
        <f>INDEX(products!$A$1:$G$49,MATCH('orders '!$F884,products!$A$1:$A$49,0),MATCH('orders '!N$1,products!$A$1:$G$1,0))</f>
        <v>2.5</v>
      </c>
      <c r="O884" s="24">
        <f>INDEX(products!$A$1:$G$49,MATCH('orders '!$F884,products!$A$1:$A$49,0),MATCH('orders '!O$1,products!$A$1:$G$1,0))</f>
        <v>22.884999999999998</v>
      </c>
      <c r="P884" s="24">
        <f t="shared" si="41"/>
        <v>114.42499999999998</v>
      </c>
      <c r="Q884" s="8">
        <f>_xlfn.XLOOKUP($F884,products!$A$2:$A$49,products!$G$2:$G$49,,0)</f>
        <v>2.0596499999999995</v>
      </c>
      <c r="R884" s="6" t="str">
        <f>IF(_xlfn.XLOOKUP(E884,customers!A884:A1883,customers!I884:I1883,0)=0,"Not Available",(_xlfn.XLOOKUP(E884,customers!A884:A1883,customers!I884:I1883,0)))</f>
        <v>Yes</v>
      </c>
    </row>
    <row r="885" spans="1:18" x14ac:dyDescent="0.25">
      <c r="A885" s="9" t="s">
        <v>5483</v>
      </c>
      <c r="B885" s="25">
        <v>43956</v>
      </c>
      <c r="C885" s="9" t="str">
        <f t="shared" si="39"/>
        <v>Tuesday</v>
      </c>
      <c r="D885" s="9" t="str">
        <f t="shared" si="40"/>
        <v>May</v>
      </c>
      <c r="E885" s="9" t="s">
        <v>5484</v>
      </c>
      <c r="F885" s="9" t="s">
        <v>6175</v>
      </c>
      <c r="G885" s="9">
        <v>3</v>
      </c>
      <c r="H885" s="9" t="str">
        <f>_xlfn.XLOOKUP(E885,customers!$A$2:$A$1001,customers!$B$2:$B$1001,,0)</f>
        <v>Lindon Agnolo</v>
      </c>
      <c r="I885" s="9" t="str">
        <f>IF(_xlfn.XLOOKUP(E885,customers!$A$2:$A$1001,customers!$C$2:$C$1001,,0)=0,"Not Available",(_xlfn.XLOOKUP(E885,customers!$A$2:$A$1001,customers!$C$2:$C$1001,,0)))</f>
        <v>lagnolooj@pinterest.com</v>
      </c>
      <c r="J885" s="9" t="str">
        <f>_xlfn.XLOOKUP(E885,customers!$A$1:$A$1001,customers!$G$1:$G$1001,,0)</f>
        <v>United States</v>
      </c>
      <c r="K885" s="9" t="str">
        <f>_xlfn.XLOOKUP($E885,customers!$A$2:$A$1001,customers!$F$2:$F$1001,,0)</f>
        <v>Tulsa</v>
      </c>
      <c r="L885" s="9" t="s">
        <v>6199</v>
      </c>
      <c r="M885" s="9" t="s">
        <v>6197</v>
      </c>
      <c r="N885" s="10">
        <f>INDEX(products!$A$1:$G$49,MATCH('orders '!$F885,products!$A$1:$A$49,0),MATCH('orders '!N$1,products!$A$1:$G$1,0))</f>
        <v>2.5</v>
      </c>
      <c r="O885" s="26">
        <f>INDEX(products!$A$1:$G$49,MATCH('orders '!$F885,products!$A$1:$A$49,0),MATCH('orders '!O$1,products!$A$1:$G$1,0))</f>
        <v>25.874999999999996</v>
      </c>
      <c r="P885" s="26">
        <f t="shared" si="41"/>
        <v>77.624999999999986</v>
      </c>
      <c r="Q885" s="11">
        <f>_xlfn.XLOOKUP($F885,products!$A$2:$A$49,products!$G$2:$G$49,,0)</f>
        <v>2.3287499999999994</v>
      </c>
      <c r="R885" s="6" t="str">
        <f>IF(_xlfn.XLOOKUP(E885,customers!A885:A1884,customers!I885:I1884,0)=0,"Not Available",(_xlfn.XLOOKUP(E885,customers!A885:A1884,customers!I885:I1884,0)))</f>
        <v>Yes</v>
      </c>
    </row>
    <row r="886" spans="1:18" x14ac:dyDescent="0.25">
      <c r="A886" s="6" t="s">
        <v>5489</v>
      </c>
      <c r="B886" s="23">
        <v>43941</v>
      </c>
      <c r="C886" s="6" t="str">
        <f t="shared" si="39"/>
        <v>Monday</v>
      </c>
      <c r="D886" s="6" t="str">
        <f t="shared" si="40"/>
        <v>April</v>
      </c>
      <c r="E886" s="6" t="s">
        <v>5490</v>
      </c>
      <c r="F886" s="6" t="s">
        <v>6172</v>
      </c>
      <c r="G886" s="6">
        <v>1</v>
      </c>
      <c r="H886" s="6" t="str">
        <f>_xlfn.XLOOKUP(E886,customers!$A$2:$A$1001,customers!$B$2:$B$1001,,0)</f>
        <v>Delainey Kiddy</v>
      </c>
      <c r="I886" s="6" t="str">
        <f>IF(_xlfn.XLOOKUP(E886,customers!$A$2:$A$1001,customers!$C$2:$C$1001,,0)=0,"Not Available",(_xlfn.XLOOKUP(E886,customers!$A$2:$A$1001,customers!$C$2:$C$1001,,0)))</f>
        <v>dkiddyok@fda.gov</v>
      </c>
      <c r="J886" s="6" t="str">
        <f>_xlfn.XLOOKUP(E886,customers!$A$1:$A$1001,customers!$G$1:$G$1001,,0)</f>
        <v>United States</v>
      </c>
      <c r="K886" s="6" t="str">
        <f>_xlfn.XLOOKUP($E886,customers!$A$2:$A$1001,customers!$F$2:$F$1001,,0)</f>
        <v>Fresno</v>
      </c>
      <c r="L886" s="6" t="s">
        <v>6196</v>
      </c>
      <c r="M886" s="6" t="s">
        <v>6202</v>
      </c>
      <c r="N886" s="7">
        <f>INDEX(products!$A$1:$G$49,MATCH('orders '!$F886,products!$A$1:$A$49,0),MATCH('orders '!N$1,products!$A$1:$G$1,0))</f>
        <v>0.5</v>
      </c>
      <c r="O886" s="24">
        <f>INDEX(products!$A$1:$G$49,MATCH('orders '!$F886,products!$A$1:$A$49,0),MATCH('orders '!O$1,products!$A$1:$G$1,0))</f>
        <v>5.3699999999999992</v>
      </c>
      <c r="P886" s="24">
        <f t="shared" si="41"/>
        <v>5.3699999999999992</v>
      </c>
      <c r="Q886" s="8">
        <f>_xlfn.XLOOKUP($F886,products!$A$2:$A$49,products!$G$2:$G$49,,0)</f>
        <v>0.32219999999999993</v>
      </c>
      <c r="R886" s="6" t="str">
        <f>IF(_xlfn.XLOOKUP(E886,customers!A886:A1885,customers!I886:I1885,0)=0,"Not Available",(_xlfn.XLOOKUP(E886,customers!A886:A1885,customers!I886:I1885,0)))</f>
        <v>Yes</v>
      </c>
    </row>
    <row r="887" spans="1:18" x14ac:dyDescent="0.25">
      <c r="A887" s="9" t="s">
        <v>5495</v>
      </c>
      <c r="B887" s="25">
        <v>43664</v>
      </c>
      <c r="C887" s="9" t="str">
        <f t="shared" si="39"/>
        <v>Thursday</v>
      </c>
      <c r="D887" s="9" t="str">
        <f t="shared" si="40"/>
        <v>July</v>
      </c>
      <c r="E887" s="9" t="s">
        <v>5496</v>
      </c>
      <c r="F887" s="9" t="s">
        <v>6149</v>
      </c>
      <c r="G887" s="9">
        <v>6</v>
      </c>
      <c r="H887" s="9" t="str">
        <f>_xlfn.XLOOKUP(E887,customers!$A$2:$A$1001,customers!$B$2:$B$1001,,0)</f>
        <v>Helli Petroulis</v>
      </c>
      <c r="I887" s="9" t="str">
        <f>IF(_xlfn.XLOOKUP(E887,customers!$A$2:$A$1001,customers!$C$2:$C$1001,,0)=0,"Not Available",(_xlfn.XLOOKUP(E887,customers!$A$2:$A$1001,customers!$C$2:$C$1001,,0)))</f>
        <v>hpetroulisol@state.tx.us</v>
      </c>
      <c r="J887" s="9" t="str">
        <f>_xlfn.XLOOKUP(E887,customers!$A$1:$A$1001,customers!$G$1:$G$1001,,0)</f>
        <v>Ireland</v>
      </c>
      <c r="K887" s="9" t="str">
        <f>_xlfn.XLOOKUP($E887,customers!$A$2:$A$1001,customers!$F$2:$F$1001,,0)</f>
        <v>Mullagh</v>
      </c>
      <c r="L887" s="9" t="s">
        <v>6196</v>
      </c>
      <c r="M887" s="9" t="s">
        <v>6202</v>
      </c>
      <c r="N887" s="10">
        <f>INDEX(products!$A$1:$G$49,MATCH('orders '!$F887,products!$A$1:$A$49,0),MATCH('orders '!N$1,products!$A$1:$G$1,0))</f>
        <v>2.5</v>
      </c>
      <c r="O887" s="26">
        <f>INDEX(products!$A$1:$G$49,MATCH('orders '!$F887,products!$A$1:$A$49,0),MATCH('orders '!O$1,products!$A$1:$G$1,0))</f>
        <v>20.584999999999997</v>
      </c>
      <c r="P887" s="26">
        <f t="shared" si="41"/>
        <v>123.50999999999999</v>
      </c>
      <c r="Q887" s="11">
        <f>_xlfn.XLOOKUP($F887,products!$A$2:$A$49,products!$G$2:$G$49,,0)</f>
        <v>1.2350999999999999</v>
      </c>
      <c r="R887" s="6" t="str">
        <f>IF(_xlfn.XLOOKUP(E887,customers!A887:A1886,customers!I887:I1886,0)=0,"Not Available",(_xlfn.XLOOKUP(E887,customers!A887:A1886,customers!I887:I1886,0)))</f>
        <v>No</v>
      </c>
    </row>
    <row r="888" spans="1:18" x14ac:dyDescent="0.25">
      <c r="A888" s="6" t="s">
        <v>5501</v>
      </c>
      <c r="B888" s="23">
        <v>44518</v>
      </c>
      <c r="C888" s="6" t="str">
        <f t="shared" si="39"/>
        <v>Thursday</v>
      </c>
      <c r="D888" s="6" t="str">
        <f t="shared" si="40"/>
        <v>November</v>
      </c>
      <c r="E888" s="6" t="s">
        <v>5502</v>
      </c>
      <c r="F888" s="6" t="s">
        <v>6160</v>
      </c>
      <c r="G888" s="6">
        <v>2</v>
      </c>
      <c r="H888" s="6" t="str">
        <f>_xlfn.XLOOKUP(E888,customers!$A$2:$A$1001,customers!$B$2:$B$1001,,0)</f>
        <v>Marty Scholl</v>
      </c>
      <c r="I888" s="6" t="str">
        <f>IF(_xlfn.XLOOKUP(E888,customers!$A$2:$A$1001,customers!$C$2:$C$1001,,0)=0,"Not Available",(_xlfn.XLOOKUP(E888,customers!$A$2:$A$1001,customers!$C$2:$C$1001,,0)))</f>
        <v>mschollom@taobao.com</v>
      </c>
      <c r="J888" s="6" t="str">
        <f>_xlfn.XLOOKUP(E888,customers!$A$1:$A$1001,customers!$G$1:$G$1001,,0)</f>
        <v>United States</v>
      </c>
      <c r="K888" s="6" t="str">
        <f>_xlfn.XLOOKUP($E888,customers!$A$2:$A$1001,customers!$F$2:$F$1001,,0)</f>
        <v>San Francisco</v>
      </c>
      <c r="L888" s="6" t="s">
        <v>6201</v>
      </c>
      <c r="M888" s="6" t="s">
        <v>6197</v>
      </c>
      <c r="N888" s="7">
        <f>INDEX(products!$A$1:$G$49,MATCH('orders '!$F888,products!$A$1:$A$49,0),MATCH('orders '!N$1,products!$A$1:$G$1,0))</f>
        <v>0.5</v>
      </c>
      <c r="O888" s="24">
        <f>INDEX(products!$A$1:$G$49,MATCH('orders '!$F888,products!$A$1:$A$49,0),MATCH('orders '!O$1,products!$A$1:$G$1,0))</f>
        <v>8.73</v>
      </c>
      <c r="P888" s="24">
        <f t="shared" si="41"/>
        <v>17.46</v>
      </c>
      <c r="Q888" s="8">
        <f>_xlfn.XLOOKUP($F888,products!$A$2:$A$49,products!$G$2:$G$49,,0)</f>
        <v>1.1349</v>
      </c>
      <c r="R888" s="6" t="str">
        <f>IF(_xlfn.XLOOKUP(E888,customers!A888:A1887,customers!I888:I1887,0)=0,"Not Available",(_xlfn.XLOOKUP(E888,customers!A888:A1887,customers!I888:I1887,0)))</f>
        <v>No</v>
      </c>
    </row>
    <row r="889" spans="1:18" x14ac:dyDescent="0.25">
      <c r="A889" s="9" t="s">
        <v>5507</v>
      </c>
      <c r="B889" s="25">
        <v>44002</v>
      </c>
      <c r="C889" s="9" t="str">
        <f t="shared" si="39"/>
        <v>Saturday</v>
      </c>
      <c r="D889" s="9" t="str">
        <f t="shared" si="40"/>
        <v>June</v>
      </c>
      <c r="E889" s="9" t="s">
        <v>5508</v>
      </c>
      <c r="F889" s="9" t="s">
        <v>6184</v>
      </c>
      <c r="G889" s="9">
        <v>3</v>
      </c>
      <c r="H889" s="9" t="str">
        <f>_xlfn.XLOOKUP(E889,customers!$A$2:$A$1001,customers!$B$2:$B$1001,,0)</f>
        <v>Kienan Ferson</v>
      </c>
      <c r="I889" s="9" t="str">
        <f>IF(_xlfn.XLOOKUP(E889,customers!$A$2:$A$1001,customers!$C$2:$C$1001,,0)=0,"Not Available",(_xlfn.XLOOKUP(E889,customers!$A$2:$A$1001,customers!$C$2:$C$1001,,0)))</f>
        <v>kfersonon@g.co</v>
      </c>
      <c r="J889" s="9" t="str">
        <f>_xlfn.XLOOKUP(E889,customers!$A$1:$A$1001,customers!$G$1:$G$1001,,0)</f>
        <v>United States</v>
      </c>
      <c r="K889" s="9" t="str">
        <f>_xlfn.XLOOKUP($E889,customers!$A$2:$A$1001,customers!$F$2:$F$1001,,0)</f>
        <v>Mobile</v>
      </c>
      <c r="L889" s="9" t="s">
        <v>6198</v>
      </c>
      <c r="M889" s="9" t="s">
        <v>6200</v>
      </c>
      <c r="N889" s="10">
        <f>INDEX(products!$A$1:$G$49,MATCH('orders '!$F889,products!$A$1:$A$49,0),MATCH('orders '!N$1,products!$A$1:$G$1,0))</f>
        <v>0.2</v>
      </c>
      <c r="O889" s="26">
        <f>INDEX(products!$A$1:$G$49,MATCH('orders '!$F889,products!$A$1:$A$49,0),MATCH('orders '!O$1,products!$A$1:$G$1,0))</f>
        <v>4.4550000000000001</v>
      </c>
      <c r="P889" s="26">
        <f t="shared" si="41"/>
        <v>13.365</v>
      </c>
      <c r="Q889" s="11">
        <f>_xlfn.XLOOKUP($F889,products!$A$2:$A$49,products!$G$2:$G$49,,0)</f>
        <v>0.49004999999999999</v>
      </c>
      <c r="R889" s="6" t="str">
        <f>IF(_xlfn.XLOOKUP(E889,customers!A889:A1888,customers!I889:I1888,0)=0,"Not Available",(_xlfn.XLOOKUP(E889,customers!A889:A1888,customers!I889:I1888,0)))</f>
        <v>No</v>
      </c>
    </row>
    <row r="890" spans="1:18" x14ac:dyDescent="0.25">
      <c r="A890" s="6" t="s">
        <v>5513</v>
      </c>
      <c r="B890" s="23">
        <v>44292</v>
      </c>
      <c r="C890" s="6" t="str">
        <f t="shared" si="39"/>
        <v>Tuesday</v>
      </c>
      <c r="D890" s="6" t="str">
        <f t="shared" si="40"/>
        <v>April</v>
      </c>
      <c r="E890" s="6" t="s">
        <v>5514</v>
      </c>
      <c r="F890" s="6" t="s">
        <v>6167</v>
      </c>
      <c r="G890" s="6">
        <v>2</v>
      </c>
      <c r="H890" s="6" t="str">
        <f>_xlfn.XLOOKUP(E890,customers!$A$2:$A$1001,customers!$B$2:$B$1001,,0)</f>
        <v>Blake Kelloway</v>
      </c>
      <c r="I890" s="6" t="str">
        <f>IF(_xlfn.XLOOKUP(E890,customers!$A$2:$A$1001,customers!$C$2:$C$1001,,0)=0,"Not Available",(_xlfn.XLOOKUP(E890,customers!$A$2:$A$1001,customers!$C$2:$C$1001,,0)))</f>
        <v>bkellowayoo@omniture.com</v>
      </c>
      <c r="J890" s="6" t="str">
        <f>_xlfn.XLOOKUP(E890,customers!$A$1:$A$1001,customers!$G$1:$G$1001,,0)</f>
        <v>United States</v>
      </c>
      <c r="K890" s="6" t="str">
        <f>_xlfn.XLOOKUP($E890,customers!$A$2:$A$1001,customers!$F$2:$F$1001,,0)</f>
        <v>San Francisco</v>
      </c>
      <c r="L890" s="6" t="s">
        <v>6199</v>
      </c>
      <c r="M890" s="6" t="s">
        <v>6200</v>
      </c>
      <c r="N890" s="7">
        <f>INDEX(products!$A$1:$G$49,MATCH('orders '!$F890,products!$A$1:$A$49,0),MATCH('orders '!N$1,products!$A$1:$G$1,0))</f>
        <v>0.2</v>
      </c>
      <c r="O890" s="24">
        <f>INDEX(products!$A$1:$G$49,MATCH('orders '!$F890,products!$A$1:$A$49,0),MATCH('orders '!O$1,products!$A$1:$G$1,0))</f>
        <v>3.8849999999999998</v>
      </c>
      <c r="P890" s="24">
        <f t="shared" si="41"/>
        <v>7.77</v>
      </c>
      <c r="Q890" s="8">
        <f>_xlfn.XLOOKUP($F890,products!$A$2:$A$49,products!$G$2:$G$49,,0)</f>
        <v>0.34964999999999996</v>
      </c>
      <c r="R890" s="6" t="str">
        <f>IF(_xlfn.XLOOKUP(E890,customers!A890:A1889,customers!I890:I1889,0)=0,"Not Available",(_xlfn.XLOOKUP(E890,customers!A890:A1889,customers!I890:I1889,0)))</f>
        <v>Yes</v>
      </c>
    </row>
    <row r="891" spans="1:18" x14ac:dyDescent="0.25">
      <c r="A891" s="9" t="s">
        <v>5519</v>
      </c>
      <c r="B891" s="25">
        <v>43633</v>
      </c>
      <c r="C891" s="9" t="str">
        <f t="shared" si="39"/>
        <v>Monday</v>
      </c>
      <c r="D891" s="9" t="str">
        <f t="shared" si="40"/>
        <v>June</v>
      </c>
      <c r="E891" s="9" t="s">
        <v>5520</v>
      </c>
      <c r="F891" s="9" t="s">
        <v>6163</v>
      </c>
      <c r="G891" s="9">
        <v>1</v>
      </c>
      <c r="H891" s="9" t="str">
        <f>_xlfn.XLOOKUP(E891,customers!$A$2:$A$1001,customers!$B$2:$B$1001,,0)</f>
        <v>Scarlett Oliffe</v>
      </c>
      <c r="I891" s="9" t="str">
        <f>IF(_xlfn.XLOOKUP(E891,customers!$A$2:$A$1001,customers!$C$2:$C$1001,,0)=0,"Not Available",(_xlfn.XLOOKUP(E891,customers!$A$2:$A$1001,customers!$C$2:$C$1001,,0)))</f>
        <v>soliffeop@yellowbook.com</v>
      </c>
      <c r="J891" s="9" t="str">
        <f>_xlfn.XLOOKUP(E891,customers!$A$1:$A$1001,customers!$G$1:$G$1001,,0)</f>
        <v>United States</v>
      </c>
      <c r="K891" s="9" t="str">
        <f>_xlfn.XLOOKUP($E891,customers!$A$2:$A$1001,customers!$F$2:$F$1001,,0)</f>
        <v>Jamaica</v>
      </c>
      <c r="L891" s="9" t="s">
        <v>6196</v>
      </c>
      <c r="M891" s="9" t="s">
        <v>6202</v>
      </c>
      <c r="N891" s="10">
        <f>INDEX(products!$A$1:$G$49,MATCH('orders '!$F891,products!$A$1:$A$49,0),MATCH('orders '!N$1,products!$A$1:$G$1,0))</f>
        <v>0.2</v>
      </c>
      <c r="O891" s="26">
        <f>INDEX(products!$A$1:$G$49,MATCH('orders '!$F891,products!$A$1:$A$49,0),MATCH('orders '!O$1,products!$A$1:$G$1,0))</f>
        <v>2.6849999999999996</v>
      </c>
      <c r="P891" s="26">
        <f t="shared" si="41"/>
        <v>2.6849999999999996</v>
      </c>
      <c r="Q891" s="11">
        <f>_xlfn.XLOOKUP($F891,products!$A$2:$A$49,products!$G$2:$G$49,,0)</f>
        <v>0.16109999999999997</v>
      </c>
      <c r="R891" s="6" t="str">
        <f>IF(_xlfn.XLOOKUP(E891,customers!A891:A1890,customers!I891:I1890,0)=0,"Not Available",(_xlfn.XLOOKUP(E891,customers!A891:A1890,customers!I891:I1890,0)))</f>
        <v>Yes</v>
      </c>
    </row>
    <row r="892" spans="1:18" x14ac:dyDescent="0.25">
      <c r="A892" s="6" t="s">
        <v>5525</v>
      </c>
      <c r="B892" s="23">
        <v>44646</v>
      </c>
      <c r="C892" s="6" t="str">
        <f t="shared" si="39"/>
        <v>Saturday</v>
      </c>
      <c r="D892" s="6" t="str">
        <f t="shared" si="40"/>
        <v>March</v>
      </c>
      <c r="E892" s="6" t="s">
        <v>5526</v>
      </c>
      <c r="F892" s="6" t="s">
        <v>6149</v>
      </c>
      <c r="G892" s="6">
        <v>1</v>
      </c>
      <c r="H892" s="6" t="str">
        <f>_xlfn.XLOOKUP(E892,customers!$A$2:$A$1001,customers!$B$2:$B$1001,,0)</f>
        <v>Kippie Marrison</v>
      </c>
      <c r="I892" s="6" t="str">
        <f>IF(_xlfn.XLOOKUP(E892,customers!$A$2:$A$1001,customers!$C$2:$C$1001,,0)=0,"Not Available",(_xlfn.XLOOKUP(E892,customers!$A$2:$A$1001,customers!$C$2:$C$1001,,0)))</f>
        <v>kmarrisonoq@dropbox.com</v>
      </c>
      <c r="J892" s="6" t="str">
        <f>_xlfn.XLOOKUP(E892,customers!$A$1:$A$1001,customers!$G$1:$G$1001,,0)</f>
        <v>United States</v>
      </c>
      <c r="K892" s="6" t="str">
        <f>_xlfn.XLOOKUP($E892,customers!$A$2:$A$1001,customers!$F$2:$F$1001,,0)</f>
        <v>Denver</v>
      </c>
      <c r="L892" s="6" t="s">
        <v>6196</v>
      </c>
      <c r="M892" s="6" t="s">
        <v>6202</v>
      </c>
      <c r="N892" s="7">
        <f>INDEX(products!$A$1:$G$49,MATCH('orders '!$F892,products!$A$1:$A$49,0),MATCH('orders '!N$1,products!$A$1:$G$1,0))</f>
        <v>2.5</v>
      </c>
      <c r="O892" s="24">
        <f>INDEX(products!$A$1:$G$49,MATCH('orders '!$F892,products!$A$1:$A$49,0),MATCH('orders '!O$1,products!$A$1:$G$1,0))</f>
        <v>20.584999999999997</v>
      </c>
      <c r="P892" s="24">
        <f t="shared" si="41"/>
        <v>20.584999999999997</v>
      </c>
      <c r="Q892" s="8">
        <f>_xlfn.XLOOKUP($F892,products!$A$2:$A$49,products!$G$2:$G$49,,0)</f>
        <v>1.2350999999999999</v>
      </c>
      <c r="R892" s="6" t="str">
        <f>IF(_xlfn.XLOOKUP(E892,customers!A892:A1891,customers!I892:I1891,0)=0,"Not Available",(_xlfn.XLOOKUP(E892,customers!A892:A1891,customers!I892:I1891,0)))</f>
        <v>Yes</v>
      </c>
    </row>
    <row r="893" spans="1:18" x14ac:dyDescent="0.25">
      <c r="A893" s="9" t="s">
        <v>5531</v>
      </c>
      <c r="B893" s="25">
        <v>44469</v>
      </c>
      <c r="C893" s="9" t="str">
        <f t="shared" si="39"/>
        <v>Thursday</v>
      </c>
      <c r="D893" s="9" t="str">
        <f t="shared" si="40"/>
        <v>September</v>
      </c>
      <c r="E893" s="9" t="s">
        <v>5532</v>
      </c>
      <c r="F893" s="9" t="s">
        <v>6168</v>
      </c>
      <c r="G893" s="9">
        <v>5</v>
      </c>
      <c r="H893" s="9" t="str">
        <f>_xlfn.XLOOKUP(E893,customers!$A$2:$A$1001,customers!$B$2:$B$1001,,0)</f>
        <v>Celestia Dolohunty</v>
      </c>
      <c r="I893" s="9" t="str">
        <f>IF(_xlfn.XLOOKUP(E893,customers!$A$2:$A$1001,customers!$C$2:$C$1001,,0)=0,"Not Available",(_xlfn.XLOOKUP(E893,customers!$A$2:$A$1001,customers!$C$2:$C$1001,,0)))</f>
        <v>cdolohuntyor@dailymail.co.uk</v>
      </c>
      <c r="J893" s="9" t="str">
        <f>_xlfn.XLOOKUP(E893,customers!$A$1:$A$1001,customers!$G$1:$G$1001,,0)</f>
        <v>United States</v>
      </c>
      <c r="K893" s="9" t="str">
        <f>_xlfn.XLOOKUP($E893,customers!$A$2:$A$1001,customers!$F$2:$F$1001,,0)</f>
        <v>San Diego</v>
      </c>
      <c r="L893" s="9" t="s">
        <v>6199</v>
      </c>
      <c r="M893" s="9" t="s">
        <v>6202</v>
      </c>
      <c r="N893" s="10">
        <f>INDEX(products!$A$1:$G$49,MATCH('orders '!$F893,products!$A$1:$A$49,0),MATCH('orders '!N$1,products!$A$1:$G$1,0))</f>
        <v>2.5</v>
      </c>
      <c r="O893" s="26">
        <f>INDEX(products!$A$1:$G$49,MATCH('orders '!$F893,products!$A$1:$A$49,0),MATCH('orders '!O$1,products!$A$1:$G$1,0))</f>
        <v>22.884999999999998</v>
      </c>
      <c r="P893" s="26">
        <f t="shared" si="41"/>
        <v>114.42499999999998</v>
      </c>
      <c r="Q893" s="11">
        <f>_xlfn.XLOOKUP($F893,products!$A$2:$A$49,products!$G$2:$G$49,,0)</f>
        <v>2.0596499999999995</v>
      </c>
      <c r="R893" s="6" t="str">
        <f>IF(_xlfn.XLOOKUP(E893,customers!A893:A1892,customers!I893:I1892,0)=0,"Not Available",(_xlfn.XLOOKUP(E893,customers!A893:A1892,customers!I893:I1892,0)))</f>
        <v>Yes</v>
      </c>
    </row>
    <row r="894" spans="1:18" x14ac:dyDescent="0.25">
      <c r="A894" s="6" t="s">
        <v>5537</v>
      </c>
      <c r="B894" s="23">
        <v>43635</v>
      </c>
      <c r="C894" s="6" t="str">
        <f t="shared" si="39"/>
        <v>Wednesday</v>
      </c>
      <c r="D894" s="6" t="str">
        <f t="shared" si="40"/>
        <v>June</v>
      </c>
      <c r="E894" s="6" t="s">
        <v>5538</v>
      </c>
      <c r="F894" s="6" t="s">
        <v>6156</v>
      </c>
      <c r="G894" s="6">
        <v>5</v>
      </c>
      <c r="H894" s="6" t="str">
        <f>_xlfn.XLOOKUP(E894,customers!$A$2:$A$1001,customers!$B$2:$B$1001,,0)</f>
        <v>Patsy Vasilenko</v>
      </c>
      <c r="I894" s="6" t="str">
        <f>IF(_xlfn.XLOOKUP(E894,customers!$A$2:$A$1001,customers!$C$2:$C$1001,,0)=0,"Not Available",(_xlfn.XLOOKUP(E894,customers!$A$2:$A$1001,customers!$C$2:$C$1001,,0)))</f>
        <v>pvasilenkoos@addtoany.com</v>
      </c>
      <c r="J894" s="6" t="str">
        <f>_xlfn.XLOOKUP(E894,customers!$A$1:$A$1001,customers!$G$1:$G$1001,,0)</f>
        <v>United Kingdom</v>
      </c>
      <c r="K894" s="6" t="str">
        <f>_xlfn.XLOOKUP($E894,customers!$A$2:$A$1001,customers!$F$2:$F$1001,,0)</f>
        <v>Preston</v>
      </c>
      <c r="L894" s="6" t="s">
        <v>6198</v>
      </c>
      <c r="M894" s="6" t="s">
        <v>6197</v>
      </c>
      <c r="N894" s="7">
        <f>INDEX(products!$A$1:$G$49,MATCH('orders '!$F894,products!$A$1:$A$49,0),MATCH('orders '!N$1,products!$A$1:$G$1,0))</f>
        <v>0.2</v>
      </c>
      <c r="O894" s="24">
        <f>INDEX(products!$A$1:$G$49,MATCH('orders '!$F894,products!$A$1:$A$49,0),MATCH('orders '!O$1,products!$A$1:$G$1,0))</f>
        <v>4.125</v>
      </c>
      <c r="P894" s="24">
        <f t="shared" si="41"/>
        <v>20.625</v>
      </c>
      <c r="Q894" s="8">
        <f>_xlfn.XLOOKUP($F894,products!$A$2:$A$49,products!$G$2:$G$49,,0)</f>
        <v>0.45374999999999999</v>
      </c>
      <c r="R894" s="6" t="str">
        <f>IF(_xlfn.XLOOKUP(E894,customers!A894:A1893,customers!I894:I1893,0)=0,"Not Available",(_xlfn.XLOOKUP(E894,customers!A894:A1893,customers!I894:I1893,0)))</f>
        <v>No</v>
      </c>
    </row>
    <row r="895" spans="1:18" x14ac:dyDescent="0.25">
      <c r="A895" s="9" t="s">
        <v>5543</v>
      </c>
      <c r="B895" s="25">
        <v>44651</v>
      </c>
      <c r="C895" s="9" t="str">
        <f t="shared" si="39"/>
        <v>Thursday</v>
      </c>
      <c r="D895" s="9" t="str">
        <f t="shared" si="40"/>
        <v>March</v>
      </c>
      <c r="E895" s="9" t="s">
        <v>5544</v>
      </c>
      <c r="F895" s="9" t="s">
        <v>6161</v>
      </c>
      <c r="G895" s="9">
        <v>6</v>
      </c>
      <c r="H895" s="9" t="str">
        <f>_xlfn.XLOOKUP(E895,customers!$A$2:$A$1001,customers!$B$2:$B$1001,,0)</f>
        <v>Raphaela Schankelborg</v>
      </c>
      <c r="I895" s="9" t="str">
        <f>IF(_xlfn.XLOOKUP(E895,customers!$A$2:$A$1001,customers!$C$2:$C$1001,,0)=0,"Not Available",(_xlfn.XLOOKUP(E895,customers!$A$2:$A$1001,customers!$C$2:$C$1001,,0)))</f>
        <v>rschankelborgot@ameblo.jp</v>
      </c>
      <c r="J895" s="9" t="str">
        <f>_xlfn.XLOOKUP(E895,customers!$A$1:$A$1001,customers!$G$1:$G$1001,,0)</f>
        <v>United States</v>
      </c>
      <c r="K895" s="9" t="str">
        <f>_xlfn.XLOOKUP($E895,customers!$A$2:$A$1001,customers!$F$2:$F$1001,,0)</f>
        <v>Pittsburgh</v>
      </c>
      <c r="L895" s="9" t="s">
        <v>6201</v>
      </c>
      <c r="M895" s="9" t="s">
        <v>6200</v>
      </c>
      <c r="N895" s="10">
        <f>INDEX(products!$A$1:$G$49,MATCH('orders '!$F895,products!$A$1:$A$49,0),MATCH('orders '!N$1,products!$A$1:$G$1,0))</f>
        <v>0.5</v>
      </c>
      <c r="O895" s="26">
        <f>INDEX(products!$A$1:$G$49,MATCH('orders '!$F895,products!$A$1:$A$49,0),MATCH('orders '!O$1,products!$A$1:$G$1,0))</f>
        <v>9.51</v>
      </c>
      <c r="P895" s="26">
        <f t="shared" si="41"/>
        <v>57.06</v>
      </c>
      <c r="Q895" s="11">
        <f>_xlfn.XLOOKUP($F895,products!$A$2:$A$49,products!$G$2:$G$49,,0)</f>
        <v>1.2363</v>
      </c>
      <c r="R895" s="6" t="str">
        <f>IF(_xlfn.XLOOKUP(E895,customers!A895:A1894,customers!I895:I1894,0)=0,"Not Available",(_xlfn.XLOOKUP(E895,customers!A895:A1894,customers!I895:I1894,0)))</f>
        <v>Yes</v>
      </c>
    </row>
    <row r="896" spans="1:18" x14ac:dyDescent="0.25">
      <c r="A896" s="6" t="s">
        <v>5548</v>
      </c>
      <c r="B896" s="23">
        <v>44016</v>
      </c>
      <c r="C896" s="6" t="str">
        <f t="shared" si="39"/>
        <v>Saturday</v>
      </c>
      <c r="D896" s="6" t="str">
        <f t="shared" si="40"/>
        <v>July</v>
      </c>
      <c r="E896" s="6" t="s">
        <v>5549</v>
      </c>
      <c r="F896" s="6" t="s">
        <v>6149</v>
      </c>
      <c r="G896" s="6">
        <v>4</v>
      </c>
      <c r="H896" s="6" t="str">
        <f>_xlfn.XLOOKUP(E896,customers!$A$2:$A$1001,customers!$B$2:$B$1001,,0)</f>
        <v>Sharity Wickens</v>
      </c>
      <c r="I896" s="6" t="str">
        <f>IF(_xlfn.XLOOKUP(E896,customers!$A$2:$A$1001,customers!$C$2:$C$1001,,0)=0,"Not Available",(_xlfn.XLOOKUP(E896,customers!$A$2:$A$1001,customers!$C$2:$C$1001,,0)))</f>
        <v>Not Available</v>
      </c>
      <c r="J896" s="6" t="str">
        <f>_xlfn.XLOOKUP(E896,customers!$A$1:$A$1001,customers!$G$1:$G$1001,,0)</f>
        <v>Ireland</v>
      </c>
      <c r="K896" s="6" t="str">
        <f>_xlfn.XLOOKUP($E896,customers!$A$2:$A$1001,customers!$F$2:$F$1001,,0)</f>
        <v>Cavan</v>
      </c>
      <c r="L896" s="6" t="s">
        <v>6196</v>
      </c>
      <c r="M896" s="6" t="s">
        <v>6202</v>
      </c>
      <c r="N896" s="7">
        <f>INDEX(products!$A$1:$G$49,MATCH('orders '!$F896,products!$A$1:$A$49,0),MATCH('orders '!N$1,products!$A$1:$G$1,0))</f>
        <v>2.5</v>
      </c>
      <c r="O896" s="24">
        <f>INDEX(products!$A$1:$G$49,MATCH('orders '!$F896,products!$A$1:$A$49,0),MATCH('orders '!O$1,products!$A$1:$G$1,0))</f>
        <v>20.584999999999997</v>
      </c>
      <c r="P896" s="24">
        <f t="shared" si="41"/>
        <v>82.339999999999989</v>
      </c>
      <c r="Q896" s="8">
        <f>_xlfn.XLOOKUP($F896,products!$A$2:$A$49,products!$G$2:$G$49,,0)</f>
        <v>1.2350999999999999</v>
      </c>
      <c r="R896" s="6" t="str">
        <f>IF(_xlfn.XLOOKUP(E896,customers!A896:A1895,customers!I896:I1895,0)=0,"Not Available",(_xlfn.XLOOKUP(E896,customers!A896:A1895,customers!I896:I1895,0)))</f>
        <v>Yes</v>
      </c>
    </row>
    <row r="897" spans="1:18" x14ac:dyDescent="0.25">
      <c r="A897" s="9" t="s">
        <v>5553</v>
      </c>
      <c r="B897" s="25">
        <v>44521</v>
      </c>
      <c r="C897" s="9" t="str">
        <f t="shared" si="39"/>
        <v>Sunday</v>
      </c>
      <c r="D897" s="9" t="str">
        <f t="shared" si="40"/>
        <v>November</v>
      </c>
      <c r="E897" s="9" t="s">
        <v>5554</v>
      </c>
      <c r="F897" s="9" t="s">
        <v>6166</v>
      </c>
      <c r="G897" s="9">
        <v>5</v>
      </c>
      <c r="H897" s="9" t="str">
        <f>_xlfn.XLOOKUP(E897,customers!$A$2:$A$1001,customers!$B$2:$B$1001,,0)</f>
        <v>Derick Snow</v>
      </c>
      <c r="I897" s="9" t="str">
        <f>IF(_xlfn.XLOOKUP(E897,customers!$A$2:$A$1001,customers!$C$2:$C$1001,,0)=0,"Not Available",(_xlfn.XLOOKUP(E897,customers!$A$2:$A$1001,customers!$C$2:$C$1001,,0)))</f>
        <v>Not Available</v>
      </c>
      <c r="J897" s="9" t="str">
        <f>_xlfn.XLOOKUP(E897,customers!$A$1:$A$1001,customers!$G$1:$G$1001,,0)</f>
        <v>United States</v>
      </c>
      <c r="K897" s="9" t="str">
        <f>_xlfn.XLOOKUP($E897,customers!$A$2:$A$1001,customers!$F$2:$F$1001,,0)</f>
        <v>New York City</v>
      </c>
      <c r="L897" s="9" t="s">
        <v>6198</v>
      </c>
      <c r="M897" s="9" t="s">
        <v>6197</v>
      </c>
      <c r="N897" s="10">
        <f>INDEX(products!$A$1:$G$49,MATCH('orders '!$F897,products!$A$1:$A$49,0),MATCH('orders '!N$1,products!$A$1:$G$1,0))</f>
        <v>2.5</v>
      </c>
      <c r="O897" s="26">
        <f>INDEX(products!$A$1:$G$49,MATCH('orders '!$F897,products!$A$1:$A$49,0),MATCH('orders '!O$1,products!$A$1:$G$1,0))</f>
        <v>31.624999999999996</v>
      </c>
      <c r="P897" s="26">
        <f t="shared" si="41"/>
        <v>158.12499999999997</v>
      </c>
      <c r="Q897" s="11">
        <f>_xlfn.XLOOKUP($F897,products!$A$2:$A$49,products!$G$2:$G$49,,0)</f>
        <v>3.4787499999999998</v>
      </c>
      <c r="R897" s="6" t="str">
        <f>IF(_xlfn.XLOOKUP(E897,customers!A897:A1896,customers!I897:I1896,0)=0,"Not Available",(_xlfn.XLOOKUP(E897,customers!A897:A1896,customers!I897:I1896,0)))</f>
        <v>No</v>
      </c>
    </row>
    <row r="898" spans="1:18" x14ac:dyDescent="0.25">
      <c r="A898" s="6" t="s">
        <v>5558</v>
      </c>
      <c r="B898" s="23">
        <v>44347</v>
      </c>
      <c r="C898" s="6" t="str">
        <f t="shared" si="39"/>
        <v>Monday</v>
      </c>
      <c r="D898" s="6" t="str">
        <f t="shared" si="40"/>
        <v>May</v>
      </c>
      <c r="E898" s="6" t="s">
        <v>5559</v>
      </c>
      <c r="F898" s="6" t="s">
        <v>6172</v>
      </c>
      <c r="G898" s="6">
        <v>6</v>
      </c>
      <c r="H898" s="6" t="str">
        <f>_xlfn.XLOOKUP(E898,customers!$A$2:$A$1001,customers!$B$2:$B$1001,,0)</f>
        <v>Baxy Cargen</v>
      </c>
      <c r="I898" s="6" t="str">
        <f>IF(_xlfn.XLOOKUP(E898,customers!$A$2:$A$1001,customers!$C$2:$C$1001,,0)=0,"Not Available",(_xlfn.XLOOKUP(E898,customers!$A$2:$A$1001,customers!$C$2:$C$1001,,0)))</f>
        <v>bcargenow@geocities.jp</v>
      </c>
      <c r="J898" s="6" t="str">
        <f>_xlfn.XLOOKUP(E898,customers!$A$1:$A$1001,customers!$G$1:$G$1001,,0)</f>
        <v>United States</v>
      </c>
      <c r="K898" s="6" t="str">
        <f>_xlfn.XLOOKUP($E898,customers!$A$2:$A$1001,customers!$F$2:$F$1001,,0)</f>
        <v>Seattle</v>
      </c>
      <c r="L898" s="6" t="s">
        <v>6196</v>
      </c>
      <c r="M898" s="6" t="s">
        <v>6202</v>
      </c>
      <c r="N898" s="7">
        <f>INDEX(products!$A$1:$G$49,MATCH('orders '!$F898,products!$A$1:$A$49,0),MATCH('orders '!N$1,products!$A$1:$G$1,0))</f>
        <v>0.5</v>
      </c>
      <c r="O898" s="24">
        <f>INDEX(products!$A$1:$G$49,MATCH('orders '!$F898,products!$A$1:$A$49,0),MATCH('orders '!O$1,products!$A$1:$G$1,0))</f>
        <v>5.3699999999999992</v>
      </c>
      <c r="P898" s="24">
        <f t="shared" si="41"/>
        <v>32.22</v>
      </c>
      <c r="Q898" s="8">
        <f>_xlfn.XLOOKUP($F898,products!$A$2:$A$49,products!$G$2:$G$49,,0)</f>
        <v>0.32219999999999993</v>
      </c>
      <c r="R898" s="6" t="str">
        <f>IF(_xlfn.XLOOKUP(E898,customers!A898:A1897,customers!I898:I1897,0)=0,"Not Available",(_xlfn.XLOOKUP(E898,customers!A898:A1897,customers!I898:I1897,0)))</f>
        <v>Yes</v>
      </c>
    </row>
    <row r="899" spans="1:18" x14ac:dyDescent="0.25">
      <c r="A899" s="9" t="s">
        <v>5564</v>
      </c>
      <c r="B899" s="25">
        <v>43932</v>
      </c>
      <c r="C899" s="9" t="str">
        <f t="shared" ref="C899:C962" si="42">TEXT(B899,"dddd")</f>
        <v>Saturday</v>
      </c>
      <c r="D899" s="9" t="str">
        <f t="shared" ref="D899:D962" si="43">TEXT(B899,"mmmm")</f>
        <v>April</v>
      </c>
      <c r="E899" s="9" t="s">
        <v>5565</v>
      </c>
      <c r="F899" s="9" t="s">
        <v>6183</v>
      </c>
      <c r="G899" s="9">
        <v>2</v>
      </c>
      <c r="H899" s="9" t="str">
        <f>_xlfn.XLOOKUP(E899,customers!$A$2:$A$1001,customers!$B$2:$B$1001,,0)</f>
        <v>Ryann Stickler</v>
      </c>
      <c r="I899" s="9" t="str">
        <f>IF(_xlfn.XLOOKUP(E899,customers!$A$2:$A$1001,customers!$C$2:$C$1001,,0)=0,"Not Available",(_xlfn.XLOOKUP(E899,customers!$A$2:$A$1001,customers!$C$2:$C$1001,,0)))</f>
        <v>rsticklerox@printfriendly.com</v>
      </c>
      <c r="J899" s="9" t="str">
        <f>_xlfn.XLOOKUP(E899,customers!$A$1:$A$1001,customers!$G$1:$G$1001,,0)</f>
        <v>United Kingdom</v>
      </c>
      <c r="K899" s="9" t="str">
        <f>_xlfn.XLOOKUP($E899,customers!$A$2:$A$1001,customers!$F$2:$F$1001,,0)</f>
        <v>Birmingham</v>
      </c>
      <c r="L899" s="9" t="s">
        <v>6198</v>
      </c>
      <c r="M899" s="9" t="s">
        <v>6202</v>
      </c>
      <c r="N899" s="10">
        <f>INDEX(products!$A$1:$G$49,MATCH('orders '!$F899,products!$A$1:$A$49,0),MATCH('orders '!N$1,products!$A$1:$G$1,0))</f>
        <v>1</v>
      </c>
      <c r="O899" s="26">
        <f>INDEX(products!$A$1:$G$49,MATCH('orders '!$F899,products!$A$1:$A$49,0),MATCH('orders '!O$1,products!$A$1:$G$1,0))</f>
        <v>12.15</v>
      </c>
      <c r="P899" s="26">
        <f t="shared" ref="P899:P962" si="44">O899*G899</f>
        <v>24.3</v>
      </c>
      <c r="Q899" s="11">
        <f>_xlfn.XLOOKUP($F899,products!$A$2:$A$49,products!$G$2:$G$49,,0)</f>
        <v>1.3365</v>
      </c>
      <c r="R899" s="6" t="str">
        <f>IF(_xlfn.XLOOKUP(E899,customers!A899:A1898,customers!I899:I1898,0)=0,"Not Available",(_xlfn.XLOOKUP(E899,customers!A899:A1898,customers!I899:I1898,0)))</f>
        <v>No</v>
      </c>
    </row>
    <row r="900" spans="1:18" x14ac:dyDescent="0.25">
      <c r="A900" s="6" t="s">
        <v>5570</v>
      </c>
      <c r="B900" s="23">
        <v>44089</v>
      </c>
      <c r="C900" s="6" t="str">
        <f t="shared" si="42"/>
        <v>Tuesday</v>
      </c>
      <c r="D900" s="6" t="str">
        <f t="shared" si="43"/>
        <v>September</v>
      </c>
      <c r="E900" s="6" t="s">
        <v>5571</v>
      </c>
      <c r="F900" s="6" t="s">
        <v>6173</v>
      </c>
      <c r="G900" s="6">
        <v>5</v>
      </c>
      <c r="H900" s="6" t="str">
        <f>_xlfn.XLOOKUP(E900,customers!$A$2:$A$1001,customers!$B$2:$B$1001,,0)</f>
        <v>Daryn Cassius</v>
      </c>
      <c r="I900" s="6" t="str">
        <f>IF(_xlfn.XLOOKUP(E900,customers!$A$2:$A$1001,customers!$C$2:$C$1001,,0)=0,"Not Available",(_xlfn.XLOOKUP(E900,customers!$A$2:$A$1001,customers!$C$2:$C$1001,,0)))</f>
        <v>Not Available</v>
      </c>
      <c r="J900" s="6" t="str">
        <f>_xlfn.XLOOKUP(E900,customers!$A$1:$A$1001,customers!$G$1:$G$1001,,0)</f>
        <v>United States</v>
      </c>
      <c r="K900" s="6" t="str">
        <f>_xlfn.XLOOKUP($E900,customers!$A$2:$A$1001,customers!$F$2:$F$1001,,0)</f>
        <v>Battle Creek</v>
      </c>
      <c r="L900" s="6" t="s">
        <v>6196</v>
      </c>
      <c r="M900" s="6" t="s">
        <v>6200</v>
      </c>
      <c r="N900" s="7">
        <f>INDEX(products!$A$1:$G$49,MATCH('orders '!$F900,products!$A$1:$A$49,0),MATCH('orders '!N$1,products!$A$1:$G$1,0))</f>
        <v>0.5</v>
      </c>
      <c r="O900" s="24">
        <f>INDEX(products!$A$1:$G$49,MATCH('orders '!$F900,products!$A$1:$A$49,0),MATCH('orders '!O$1,products!$A$1:$G$1,0))</f>
        <v>7.169999999999999</v>
      </c>
      <c r="P900" s="24">
        <f t="shared" si="44"/>
        <v>35.849999999999994</v>
      </c>
      <c r="Q900" s="8">
        <f>_xlfn.XLOOKUP($F900,products!$A$2:$A$49,products!$G$2:$G$49,,0)</f>
        <v>0.43019999999999992</v>
      </c>
      <c r="R900" s="6" t="str">
        <f>IF(_xlfn.XLOOKUP(E900,customers!A900:A1899,customers!I900:I1899,0)=0,"Not Available",(_xlfn.XLOOKUP(E900,customers!A900:A1899,customers!I900:I1899,0)))</f>
        <v>No</v>
      </c>
    </row>
    <row r="901" spans="1:18" x14ac:dyDescent="0.25">
      <c r="A901" s="9" t="s">
        <v>5575</v>
      </c>
      <c r="B901" s="25">
        <v>44523</v>
      </c>
      <c r="C901" s="9" t="str">
        <f t="shared" si="42"/>
        <v>Tuesday</v>
      </c>
      <c r="D901" s="9" t="str">
        <f t="shared" si="43"/>
        <v>November</v>
      </c>
      <c r="E901" s="9" t="s">
        <v>5554</v>
      </c>
      <c r="F901" s="9" t="s">
        <v>6162</v>
      </c>
      <c r="G901" s="9">
        <v>5</v>
      </c>
      <c r="H901" s="9" t="str">
        <f>_xlfn.XLOOKUP(E901,customers!$A$2:$A$1001,customers!$B$2:$B$1001,,0)</f>
        <v>Derick Snow</v>
      </c>
      <c r="I901" s="9" t="str">
        <f>IF(_xlfn.XLOOKUP(E901,customers!$A$2:$A$1001,customers!$C$2:$C$1001,,0)=0,"Not Available",(_xlfn.XLOOKUP(E901,customers!$A$2:$A$1001,customers!$C$2:$C$1001,,0)))</f>
        <v>Not Available</v>
      </c>
      <c r="J901" s="9" t="str">
        <f>_xlfn.XLOOKUP(E901,customers!$A$1:$A$1001,customers!$G$1:$G$1001,,0)</f>
        <v>United States</v>
      </c>
      <c r="K901" s="9" t="str">
        <f>_xlfn.XLOOKUP($E901,customers!$A$2:$A$1001,customers!$F$2:$F$1001,,0)</f>
        <v>New York City</v>
      </c>
      <c r="L901" s="9" t="s">
        <v>6201</v>
      </c>
      <c r="M901" s="9" t="s">
        <v>6197</v>
      </c>
      <c r="N901" s="10">
        <f>INDEX(products!$A$1:$G$49,MATCH('orders '!$F901,products!$A$1:$A$49,0),MATCH('orders '!N$1,products!$A$1:$G$1,0))</f>
        <v>1</v>
      </c>
      <c r="O901" s="26">
        <f>INDEX(products!$A$1:$G$49,MATCH('orders '!$F901,products!$A$1:$A$49,0),MATCH('orders '!O$1,products!$A$1:$G$1,0))</f>
        <v>14.55</v>
      </c>
      <c r="P901" s="26">
        <f t="shared" si="44"/>
        <v>72.75</v>
      </c>
      <c r="Q901" s="11">
        <f>_xlfn.XLOOKUP($F901,products!$A$2:$A$49,products!$G$2:$G$49,,0)</f>
        <v>1.8915000000000002</v>
      </c>
      <c r="R901" s="6" t="str">
        <f>IF(_xlfn.XLOOKUP(E901,customers!A901:A1900,customers!I901:I1900,0)=0,"Not Available",(_xlfn.XLOOKUP(E901,customers!A901:A1900,customers!I901:I1900,0)))</f>
        <v>Not Available</v>
      </c>
    </row>
    <row r="902" spans="1:18" x14ac:dyDescent="0.25">
      <c r="A902" s="6" t="s">
        <v>5580</v>
      </c>
      <c r="B902" s="23">
        <v>44584</v>
      </c>
      <c r="C902" s="6" t="str">
        <f t="shared" si="42"/>
        <v>Sunday</v>
      </c>
      <c r="D902" s="6" t="str">
        <f t="shared" si="43"/>
        <v>January</v>
      </c>
      <c r="E902" s="6" t="s">
        <v>5581</v>
      </c>
      <c r="F902" s="6" t="s">
        <v>6170</v>
      </c>
      <c r="G902" s="6">
        <v>3</v>
      </c>
      <c r="H902" s="6" t="str">
        <f>_xlfn.XLOOKUP(E902,customers!$A$2:$A$1001,customers!$B$2:$B$1001,,0)</f>
        <v>Skelly Dolohunty</v>
      </c>
      <c r="I902" s="6" t="str">
        <f>IF(_xlfn.XLOOKUP(E902,customers!$A$2:$A$1001,customers!$C$2:$C$1001,,0)=0,"Not Available",(_xlfn.XLOOKUP(E902,customers!$A$2:$A$1001,customers!$C$2:$C$1001,,0)))</f>
        <v>Not Available</v>
      </c>
      <c r="J902" s="6" t="str">
        <f>_xlfn.XLOOKUP(E902,customers!$A$1:$A$1001,customers!$G$1:$G$1001,,0)</f>
        <v>Ireland</v>
      </c>
      <c r="K902" s="6" t="str">
        <f>_xlfn.XLOOKUP($E902,customers!$A$2:$A$1001,customers!$F$2:$F$1001,,0)</f>
        <v>Ballymun</v>
      </c>
      <c r="L902" s="6" t="s">
        <v>6201</v>
      </c>
      <c r="M902" s="6" t="s">
        <v>6200</v>
      </c>
      <c r="N902" s="7">
        <f>INDEX(products!$A$1:$G$49,MATCH('orders '!$F902,products!$A$1:$A$49,0),MATCH('orders '!N$1,products!$A$1:$G$1,0))</f>
        <v>1</v>
      </c>
      <c r="O902" s="24">
        <f>INDEX(products!$A$1:$G$49,MATCH('orders '!$F902,products!$A$1:$A$49,0),MATCH('orders '!O$1,products!$A$1:$G$1,0))</f>
        <v>15.85</v>
      </c>
      <c r="P902" s="24">
        <f t="shared" si="44"/>
        <v>47.55</v>
      </c>
      <c r="Q902" s="8">
        <f>_xlfn.XLOOKUP($F902,products!$A$2:$A$49,products!$G$2:$G$49,,0)</f>
        <v>2.0605000000000002</v>
      </c>
      <c r="R902" s="6" t="str">
        <f>IF(_xlfn.XLOOKUP(E902,customers!A902:A1901,customers!I902:I1901,0)=0,"Not Available",(_xlfn.XLOOKUP(E902,customers!A902:A1901,customers!I902:I1901,0)))</f>
        <v>No</v>
      </c>
    </row>
    <row r="903" spans="1:18" x14ac:dyDescent="0.25">
      <c r="A903" s="9" t="s">
        <v>5585</v>
      </c>
      <c r="B903" s="25">
        <v>44223</v>
      </c>
      <c r="C903" s="9" t="str">
        <f t="shared" si="42"/>
        <v>Wednesday</v>
      </c>
      <c r="D903" s="9" t="str">
        <f t="shared" si="43"/>
        <v>January</v>
      </c>
      <c r="E903" s="9" t="s">
        <v>5586</v>
      </c>
      <c r="F903" s="9" t="s">
        <v>6178</v>
      </c>
      <c r="G903" s="9">
        <v>1</v>
      </c>
      <c r="H903" s="9" t="str">
        <f>_xlfn.XLOOKUP(E903,customers!$A$2:$A$1001,customers!$B$2:$B$1001,,0)</f>
        <v>Drake Jevon</v>
      </c>
      <c r="I903" s="9" t="str">
        <f>IF(_xlfn.XLOOKUP(E903,customers!$A$2:$A$1001,customers!$C$2:$C$1001,,0)=0,"Not Available",(_xlfn.XLOOKUP(E903,customers!$A$2:$A$1001,customers!$C$2:$C$1001,,0)))</f>
        <v>djevonp1@ibm.com</v>
      </c>
      <c r="J903" s="9" t="str">
        <f>_xlfn.XLOOKUP(E903,customers!$A$1:$A$1001,customers!$G$1:$G$1001,,0)</f>
        <v>United States</v>
      </c>
      <c r="K903" s="9" t="str">
        <f>_xlfn.XLOOKUP($E903,customers!$A$2:$A$1001,customers!$F$2:$F$1001,,0)</f>
        <v>Houston</v>
      </c>
      <c r="L903" s="9" t="s">
        <v>6196</v>
      </c>
      <c r="M903" s="9" t="s">
        <v>6200</v>
      </c>
      <c r="N903" s="10">
        <f>INDEX(products!$A$1:$G$49,MATCH('orders '!$F903,products!$A$1:$A$49,0),MATCH('orders '!N$1,products!$A$1:$G$1,0))</f>
        <v>0.2</v>
      </c>
      <c r="O903" s="26">
        <f>INDEX(products!$A$1:$G$49,MATCH('orders '!$F903,products!$A$1:$A$49,0),MATCH('orders '!O$1,products!$A$1:$G$1,0))</f>
        <v>3.5849999999999995</v>
      </c>
      <c r="P903" s="26">
        <f t="shared" si="44"/>
        <v>3.5849999999999995</v>
      </c>
      <c r="Q903" s="11">
        <f>_xlfn.XLOOKUP($F903,products!$A$2:$A$49,products!$G$2:$G$49,,0)</f>
        <v>0.21509999999999996</v>
      </c>
      <c r="R903" s="6" t="str">
        <f>IF(_xlfn.XLOOKUP(E903,customers!A903:A1902,customers!I903:I1902,0)=0,"Not Available",(_xlfn.XLOOKUP(E903,customers!A903:A1902,customers!I903:I1902,0)))</f>
        <v>Yes</v>
      </c>
    </row>
    <row r="904" spans="1:18" x14ac:dyDescent="0.25">
      <c r="A904" s="6" t="s">
        <v>5591</v>
      </c>
      <c r="B904" s="23">
        <v>43640</v>
      </c>
      <c r="C904" s="6" t="str">
        <f t="shared" si="42"/>
        <v>Monday</v>
      </c>
      <c r="D904" s="6" t="str">
        <f t="shared" si="43"/>
        <v>June</v>
      </c>
      <c r="E904" s="6" t="s">
        <v>5592</v>
      </c>
      <c r="F904" s="6" t="s">
        <v>6166</v>
      </c>
      <c r="G904" s="6">
        <v>5</v>
      </c>
      <c r="H904" s="6" t="str">
        <f>_xlfn.XLOOKUP(E904,customers!$A$2:$A$1001,customers!$B$2:$B$1001,,0)</f>
        <v>Hall Ranner</v>
      </c>
      <c r="I904" s="6" t="str">
        <f>IF(_xlfn.XLOOKUP(E904,customers!$A$2:$A$1001,customers!$C$2:$C$1001,,0)=0,"Not Available",(_xlfn.XLOOKUP(E904,customers!$A$2:$A$1001,customers!$C$2:$C$1001,,0)))</f>
        <v>hrannerp2@omniture.com</v>
      </c>
      <c r="J904" s="6" t="str">
        <f>_xlfn.XLOOKUP(E904,customers!$A$1:$A$1001,customers!$G$1:$G$1001,,0)</f>
        <v>United States</v>
      </c>
      <c r="K904" s="6" t="str">
        <f>_xlfn.XLOOKUP($E904,customers!$A$2:$A$1001,customers!$F$2:$F$1001,,0)</f>
        <v>Cincinnati</v>
      </c>
      <c r="L904" s="6" t="s">
        <v>6198</v>
      </c>
      <c r="M904" s="6" t="s">
        <v>6197</v>
      </c>
      <c r="N904" s="7">
        <f>INDEX(products!$A$1:$G$49,MATCH('orders '!$F904,products!$A$1:$A$49,0),MATCH('orders '!N$1,products!$A$1:$G$1,0))</f>
        <v>2.5</v>
      </c>
      <c r="O904" s="24">
        <f>INDEX(products!$A$1:$G$49,MATCH('orders '!$F904,products!$A$1:$A$49,0),MATCH('orders '!O$1,products!$A$1:$G$1,0))</f>
        <v>31.624999999999996</v>
      </c>
      <c r="P904" s="24">
        <f t="shared" si="44"/>
        <v>158.12499999999997</v>
      </c>
      <c r="Q904" s="8">
        <f>_xlfn.XLOOKUP($F904,products!$A$2:$A$49,products!$G$2:$G$49,,0)</f>
        <v>3.4787499999999998</v>
      </c>
      <c r="R904" s="6" t="str">
        <f>IF(_xlfn.XLOOKUP(E904,customers!A904:A1903,customers!I904:I1903,0)=0,"Not Available",(_xlfn.XLOOKUP(E904,customers!A904:A1903,customers!I904:I1903,0)))</f>
        <v>No</v>
      </c>
    </row>
    <row r="905" spans="1:18" x14ac:dyDescent="0.25">
      <c r="A905" s="9" t="s">
        <v>5597</v>
      </c>
      <c r="B905" s="25">
        <v>43905</v>
      </c>
      <c r="C905" s="9" t="str">
        <f t="shared" si="42"/>
        <v>Sunday</v>
      </c>
      <c r="D905" s="9" t="str">
        <f t="shared" si="43"/>
        <v>March</v>
      </c>
      <c r="E905" s="9" t="s">
        <v>5598</v>
      </c>
      <c r="F905" s="9" t="s">
        <v>6160</v>
      </c>
      <c r="G905" s="9">
        <v>2</v>
      </c>
      <c r="H905" s="9" t="str">
        <f>_xlfn.XLOOKUP(E905,customers!$A$2:$A$1001,customers!$B$2:$B$1001,,0)</f>
        <v>Berkly Imrie</v>
      </c>
      <c r="I905" s="9" t="str">
        <f>IF(_xlfn.XLOOKUP(E905,customers!$A$2:$A$1001,customers!$C$2:$C$1001,,0)=0,"Not Available",(_xlfn.XLOOKUP(E905,customers!$A$2:$A$1001,customers!$C$2:$C$1001,,0)))</f>
        <v>bimriep3@addtoany.com</v>
      </c>
      <c r="J905" s="9" t="str">
        <f>_xlfn.XLOOKUP(E905,customers!$A$1:$A$1001,customers!$G$1:$G$1001,,0)</f>
        <v>United States</v>
      </c>
      <c r="K905" s="9" t="str">
        <f>_xlfn.XLOOKUP($E905,customers!$A$2:$A$1001,customers!$F$2:$F$1001,,0)</f>
        <v>Fresno</v>
      </c>
      <c r="L905" s="9" t="s">
        <v>6201</v>
      </c>
      <c r="M905" s="9" t="s">
        <v>6197</v>
      </c>
      <c r="N905" s="10">
        <f>INDEX(products!$A$1:$G$49,MATCH('orders '!$F905,products!$A$1:$A$49,0),MATCH('orders '!N$1,products!$A$1:$G$1,0))</f>
        <v>0.5</v>
      </c>
      <c r="O905" s="26">
        <f>INDEX(products!$A$1:$G$49,MATCH('orders '!$F905,products!$A$1:$A$49,0),MATCH('orders '!O$1,products!$A$1:$G$1,0))</f>
        <v>8.73</v>
      </c>
      <c r="P905" s="26">
        <f t="shared" si="44"/>
        <v>17.46</v>
      </c>
      <c r="Q905" s="11">
        <f>_xlfn.XLOOKUP($F905,products!$A$2:$A$49,products!$G$2:$G$49,,0)</f>
        <v>1.1349</v>
      </c>
      <c r="R905" s="6" t="str">
        <f>IF(_xlfn.XLOOKUP(E905,customers!A905:A1904,customers!I905:I1904,0)=0,"Not Available",(_xlfn.XLOOKUP(E905,customers!A905:A1904,customers!I905:I1904,0)))</f>
        <v>No</v>
      </c>
    </row>
    <row r="906" spans="1:18" x14ac:dyDescent="0.25">
      <c r="A906" s="6" t="s">
        <v>5603</v>
      </c>
      <c r="B906" s="23">
        <v>44463</v>
      </c>
      <c r="C906" s="6" t="str">
        <f t="shared" si="42"/>
        <v>Friday</v>
      </c>
      <c r="D906" s="6" t="str">
        <f t="shared" si="43"/>
        <v>September</v>
      </c>
      <c r="E906" s="6" t="s">
        <v>5604</v>
      </c>
      <c r="F906" s="6" t="s">
        <v>6182</v>
      </c>
      <c r="G906" s="6">
        <v>5</v>
      </c>
      <c r="H906" s="6" t="str">
        <f>_xlfn.XLOOKUP(E906,customers!$A$2:$A$1001,customers!$B$2:$B$1001,,0)</f>
        <v>Dorey Sopper</v>
      </c>
      <c r="I906" s="6" t="str">
        <f>IF(_xlfn.XLOOKUP(E906,customers!$A$2:$A$1001,customers!$C$2:$C$1001,,0)=0,"Not Available",(_xlfn.XLOOKUP(E906,customers!$A$2:$A$1001,customers!$C$2:$C$1001,,0)))</f>
        <v>dsopperp4@eventbrite.com</v>
      </c>
      <c r="J906" s="6" t="str">
        <f>_xlfn.XLOOKUP(E906,customers!$A$1:$A$1001,customers!$G$1:$G$1001,,0)</f>
        <v>United States</v>
      </c>
      <c r="K906" s="6" t="str">
        <f>_xlfn.XLOOKUP($E906,customers!$A$2:$A$1001,customers!$F$2:$F$1001,,0)</f>
        <v>Saint Paul</v>
      </c>
      <c r="L906" s="6" t="s">
        <v>6199</v>
      </c>
      <c r="M906" s="6" t="s">
        <v>6200</v>
      </c>
      <c r="N906" s="7">
        <f>INDEX(products!$A$1:$G$49,MATCH('orders '!$F906,products!$A$1:$A$49,0),MATCH('orders '!N$1,products!$A$1:$G$1,0))</f>
        <v>2.5</v>
      </c>
      <c r="O906" s="24">
        <f>INDEX(products!$A$1:$G$49,MATCH('orders '!$F906,products!$A$1:$A$49,0),MATCH('orders '!O$1,products!$A$1:$G$1,0))</f>
        <v>29.784999999999997</v>
      </c>
      <c r="P906" s="24">
        <f t="shared" si="44"/>
        <v>148.92499999999998</v>
      </c>
      <c r="Q906" s="8">
        <f>_xlfn.XLOOKUP($F906,products!$A$2:$A$49,products!$G$2:$G$49,,0)</f>
        <v>2.6806499999999995</v>
      </c>
      <c r="R906" s="6" t="str">
        <f>IF(_xlfn.XLOOKUP(E906,customers!A906:A1905,customers!I906:I1905,0)=0,"Not Available",(_xlfn.XLOOKUP(E906,customers!A906:A1905,customers!I906:I1905,0)))</f>
        <v>No</v>
      </c>
    </row>
    <row r="907" spans="1:18" x14ac:dyDescent="0.25">
      <c r="A907" s="9" t="s">
        <v>5609</v>
      </c>
      <c r="B907" s="25">
        <v>43560</v>
      </c>
      <c r="C907" s="9" t="str">
        <f t="shared" si="42"/>
        <v>Friday</v>
      </c>
      <c r="D907" s="9" t="str">
        <f t="shared" si="43"/>
        <v>April</v>
      </c>
      <c r="E907" s="9" t="s">
        <v>5610</v>
      </c>
      <c r="F907" s="9" t="s">
        <v>6157</v>
      </c>
      <c r="G907" s="9">
        <v>6</v>
      </c>
      <c r="H907" s="9" t="str">
        <f>_xlfn.XLOOKUP(E907,customers!$A$2:$A$1001,customers!$B$2:$B$1001,,0)</f>
        <v>Darcy Lochran</v>
      </c>
      <c r="I907" s="9" t="str">
        <f>IF(_xlfn.XLOOKUP(E907,customers!$A$2:$A$1001,customers!$C$2:$C$1001,,0)=0,"Not Available",(_xlfn.XLOOKUP(E907,customers!$A$2:$A$1001,customers!$C$2:$C$1001,,0)))</f>
        <v>Not Available</v>
      </c>
      <c r="J907" s="9" t="str">
        <f>_xlfn.XLOOKUP(E907,customers!$A$1:$A$1001,customers!$G$1:$G$1001,,0)</f>
        <v>United States</v>
      </c>
      <c r="K907" s="9" t="str">
        <f>_xlfn.XLOOKUP($E907,customers!$A$2:$A$1001,customers!$F$2:$F$1001,,0)</f>
        <v>El Paso</v>
      </c>
      <c r="L907" s="9" t="s">
        <v>6199</v>
      </c>
      <c r="M907" s="9" t="s">
        <v>6197</v>
      </c>
      <c r="N907" s="10">
        <f>INDEX(products!$A$1:$G$49,MATCH('orders '!$F907,products!$A$1:$A$49,0),MATCH('orders '!N$1,products!$A$1:$G$1,0))</f>
        <v>0.5</v>
      </c>
      <c r="O907" s="26">
        <f>INDEX(products!$A$1:$G$49,MATCH('orders '!$F907,products!$A$1:$A$49,0),MATCH('orders '!O$1,products!$A$1:$G$1,0))</f>
        <v>6.75</v>
      </c>
      <c r="P907" s="26">
        <f t="shared" si="44"/>
        <v>40.5</v>
      </c>
      <c r="Q907" s="11">
        <f>_xlfn.XLOOKUP($F907,products!$A$2:$A$49,products!$G$2:$G$49,,0)</f>
        <v>0.60749999999999993</v>
      </c>
      <c r="R907" s="6" t="str">
        <f>IF(_xlfn.XLOOKUP(E907,customers!A907:A1906,customers!I907:I1906,0)=0,"Not Available",(_xlfn.XLOOKUP(E907,customers!A907:A1906,customers!I907:I1906,0)))</f>
        <v>Yes</v>
      </c>
    </row>
    <row r="908" spans="1:18" x14ac:dyDescent="0.25">
      <c r="A908" s="6" t="s">
        <v>5614</v>
      </c>
      <c r="B908" s="23">
        <v>44588</v>
      </c>
      <c r="C908" s="6" t="str">
        <f t="shared" si="42"/>
        <v>Thursday</v>
      </c>
      <c r="D908" s="6" t="str">
        <f t="shared" si="43"/>
        <v>January</v>
      </c>
      <c r="E908" s="6" t="s">
        <v>5615</v>
      </c>
      <c r="F908" s="6" t="s">
        <v>6157</v>
      </c>
      <c r="G908" s="6">
        <v>4</v>
      </c>
      <c r="H908" s="6" t="str">
        <f>_xlfn.XLOOKUP(E908,customers!$A$2:$A$1001,customers!$B$2:$B$1001,,0)</f>
        <v>Lauritz Ledgley</v>
      </c>
      <c r="I908" s="6" t="str">
        <f>IF(_xlfn.XLOOKUP(E908,customers!$A$2:$A$1001,customers!$C$2:$C$1001,,0)=0,"Not Available",(_xlfn.XLOOKUP(E908,customers!$A$2:$A$1001,customers!$C$2:$C$1001,,0)))</f>
        <v>lledgleyp6@de.vu</v>
      </c>
      <c r="J908" s="6" t="str">
        <f>_xlfn.XLOOKUP(E908,customers!$A$1:$A$1001,customers!$G$1:$G$1001,,0)</f>
        <v>United States</v>
      </c>
      <c r="K908" s="6" t="str">
        <f>_xlfn.XLOOKUP($E908,customers!$A$2:$A$1001,customers!$F$2:$F$1001,,0)</f>
        <v>Des Moines</v>
      </c>
      <c r="L908" s="6" t="s">
        <v>6199</v>
      </c>
      <c r="M908" s="6" t="s">
        <v>6197</v>
      </c>
      <c r="N908" s="7">
        <f>INDEX(products!$A$1:$G$49,MATCH('orders '!$F908,products!$A$1:$A$49,0),MATCH('orders '!N$1,products!$A$1:$G$1,0))</f>
        <v>0.5</v>
      </c>
      <c r="O908" s="24">
        <f>INDEX(products!$A$1:$G$49,MATCH('orders '!$F908,products!$A$1:$A$49,0),MATCH('orders '!O$1,products!$A$1:$G$1,0))</f>
        <v>6.75</v>
      </c>
      <c r="P908" s="24">
        <f t="shared" si="44"/>
        <v>27</v>
      </c>
      <c r="Q908" s="8">
        <f>_xlfn.XLOOKUP($F908,products!$A$2:$A$49,products!$G$2:$G$49,,0)</f>
        <v>0.60749999999999993</v>
      </c>
      <c r="R908" s="6" t="str">
        <f>IF(_xlfn.XLOOKUP(E908,customers!A908:A1907,customers!I908:I1907,0)=0,"Not Available",(_xlfn.XLOOKUP(E908,customers!A908:A1907,customers!I908:I1907,0)))</f>
        <v>Yes</v>
      </c>
    </row>
    <row r="909" spans="1:18" x14ac:dyDescent="0.25">
      <c r="A909" s="9" t="s">
        <v>5620</v>
      </c>
      <c r="B909" s="25">
        <v>44449</v>
      </c>
      <c r="C909" s="9" t="str">
        <f t="shared" si="42"/>
        <v>Friday</v>
      </c>
      <c r="D909" s="9" t="str">
        <f t="shared" si="43"/>
        <v>September</v>
      </c>
      <c r="E909" s="9" t="s">
        <v>5621</v>
      </c>
      <c r="F909" s="9" t="s">
        <v>6143</v>
      </c>
      <c r="G909" s="9">
        <v>3</v>
      </c>
      <c r="H909" s="9" t="str">
        <f>_xlfn.XLOOKUP(E909,customers!$A$2:$A$1001,customers!$B$2:$B$1001,,0)</f>
        <v>Tawnya Menary</v>
      </c>
      <c r="I909" s="9" t="str">
        <f>IF(_xlfn.XLOOKUP(E909,customers!$A$2:$A$1001,customers!$C$2:$C$1001,,0)=0,"Not Available",(_xlfn.XLOOKUP(E909,customers!$A$2:$A$1001,customers!$C$2:$C$1001,,0)))</f>
        <v>tmenaryp7@phoca.cz</v>
      </c>
      <c r="J909" s="9" t="str">
        <f>_xlfn.XLOOKUP(E909,customers!$A$1:$A$1001,customers!$G$1:$G$1001,,0)</f>
        <v>United States</v>
      </c>
      <c r="K909" s="9" t="str">
        <f>_xlfn.XLOOKUP($E909,customers!$A$2:$A$1001,customers!$F$2:$F$1001,,0)</f>
        <v>Portland</v>
      </c>
      <c r="L909" s="9" t="s">
        <v>6201</v>
      </c>
      <c r="M909" s="9" t="s">
        <v>6202</v>
      </c>
      <c r="N909" s="10">
        <f>INDEX(products!$A$1:$G$49,MATCH('orders '!$F909,products!$A$1:$A$49,0),MATCH('orders '!N$1,products!$A$1:$G$1,0))</f>
        <v>1</v>
      </c>
      <c r="O909" s="26">
        <f>INDEX(products!$A$1:$G$49,MATCH('orders '!$F909,products!$A$1:$A$49,0),MATCH('orders '!O$1,products!$A$1:$G$1,0))</f>
        <v>12.95</v>
      </c>
      <c r="P909" s="26">
        <f t="shared" si="44"/>
        <v>38.849999999999994</v>
      </c>
      <c r="Q909" s="11">
        <f>_xlfn.XLOOKUP($F909,products!$A$2:$A$49,products!$G$2:$G$49,,0)</f>
        <v>1.6835</v>
      </c>
      <c r="R909" s="6" t="str">
        <f>IF(_xlfn.XLOOKUP(E909,customers!A909:A1908,customers!I909:I1908,0)=0,"Not Available",(_xlfn.XLOOKUP(E909,customers!A909:A1908,customers!I909:I1908,0)))</f>
        <v>No</v>
      </c>
    </row>
    <row r="910" spans="1:18" x14ac:dyDescent="0.25">
      <c r="A910" s="6" t="s">
        <v>5626</v>
      </c>
      <c r="B910" s="23">
        <v>43836</v>
      </c>
      <c r="C910" s="6" t="str">
        <f t="shared" si="42"/>
        <v>Monday</v>
      </c>
      <c r="D910" s="6" t="str">
        <f t="shared" si="43"/>
        <v>January</v>
      </c>
      <c r="E910" s="6" t="s">
        <v>5627</v>
      </c>
      <c r="F910" s="6" t="s">
        <v>6179</v>
      </c>
      <c r="G910" s="6">
        <v>5</v>
      </c>
      <c r="H910" s="6" t="str">
        <f>_xlfn.XLOOKUP(E910,customers!$A$2:$A$1001,customers!$B$2:$B$1001,,0)</f>
        <v>Gustaf Ciccotti</v>
      </c>
      <c r="I910" s="6" t="str">
        <f>IF(_xlfn.XLOOKUP(E910,customers!$A$2:$A$1001,customers!$C$2:$C$1001,,0)=0,"Not Available",(_xlfn.XLOOKUP(E910,customers!$A$2:$A$1001,customers!$C$2:$C$1001,,0)))</f>
        <v>gciccottip8@so-net.ne.jp</v>
      </c>
      <c r="J910" s="6" t="str">
        <f>_xlfn.XLOOKUP(E910,customers!$A$1:$A$1001,customers!$G$1:$G$1001,,0)</f>
        <v>United States</v>
      </c>
      <c r="K910" s="6" t="str">
        <f>_xlfn.XLOOKUP($E910,customers!$A$2:$A$1001,customers!$F$2:$F$1001,,0)</f>
        <v>Houston</v>
      </c>
      <c r="L910" s="6" t="s">
        <v>6196</v>
      </c>
      <c r="M910" s="6" t="s">
        <v>6200</v>
      </c>
      <c r="N910" s="7">
        <f>INDEX(products!$A$1:$G$49,MATCH('orders '!$F910,products!$A$1:$A$49,0),MATCH('orders '!N$1,products!$A$1:$G$1,0))</f>
        <v>1</v>
      </c>
      <c r="O910" s="24">
        <f>INDEX(products!$A$1:$G$49,MATCH('orders '!$F910,products!$A$1:$A$49,0),MATCH('orders '!O$1,products!$A$1:$G$1,0))</f>
        <v>11.95</v>
      </c>
      <c r="P910" s="24">
        <f t="shared" si="44"/>
        <v>59.75</v>
      </c>
      <c r="Q910" s="8">
        <f>_xlfn.XLOOKUP($F910,products!$A$2:$A$49,products!$G$2:$G$49,,0)</f>
        <v>0.71699999999999997</v>
      </c>
      <c r="R910" s="6" t="str">
        <f>IF(_xlfn.XLOOKUP(E910,customers!A910:A1909,customers!I910:I1909,0)=0,"Not Available",(_xlfn.XLOOKUP(E910,customers!A910:A1909,customers!I910:I1909,0)))</f>
        <v>No</v>
      </c>
    </row>
    <row r="911" spans="1:18" x14ac:dyDescent="0.25">
      <c r="A911" s="9" t="s">
        <v>5632</v>
      </c>
      <c r="B911" s="25">
        <v>44635</v>
      </c>
      <c r="C911" s="9" t="str">
        <f t="shared" si="42"/>
        <v>Tuesday</v>
      </c>
      <c r="D911" s="9" t="str">
        <f t="shared" si="43"/>
        <v>March</v>
      </c>
      <c r="E911" s="9" t="s">
        <v>5633</v>
      </c>
      <c r="F911" s="9" t="s">
        <v>6178</v>
      </c>
      <c r="G911" s="9">
        <v>3</v>
      </c>
      <c r="H911" s="9" t="str">
        <f>_xlfn.XLOOKUP(E911,customers!$A$2:$A$1001,customers!$B$2:$B$1001,,0)</f>
        <v>Bobbe Renner</v>
      </c>
      <c r="I911" s="9" t="str">
        <f>IF(_xlfn.XLOOKUP(E911,customers!$A$2:$A$1001,customers!$C$2:$C$1001,,0)=0,"Not Available",(_xlfn.XLOOKUP(E911,customers!$A$2:$A$1001,customers!$C$2:$C$1001,,0)))</f>
        <v>Not Available</v>
      </c>
      <c r="J911" s="9" t="str">
        <f>_xlfn.XLOOKUP(E911,customers!$A$1:$A$1001,customers!$G$1:$G$1001,,0)</f>
        <v>United States</v>
      </c>
      <c r="K911" s="9" t="str">
        <f>_xlfn.XLOOKUP($E911,customers!$A$2:$A$1001,customers!$F$2:$F$1001,,0)</f>
        <v>Durham</v>
      </c>
      <c r="L911" s="9" t="s">
        <v>6196</v>
      </c>
      <c r="M911" s="9" t="s">
        <v>6200</v>
      </c>
      <c r="N911" s="10">
        <f>INDEX(products!$A$1:$G$49,MATCH('orders '!$F911,products!$A$1:$A$49,0),MATCH('orders '!N$1,products!$A$1:$G$1,0))</f>
        <v>0.2</v>
      </c>
      <c r="O911" s="26">
        <f>INDEX(products!$A$1:$G$49,MATCH('orders '!$F911,products!$A$1:$A$49,0),MATCH('orders '!O$1,products!$A$1:$G$1,0))</f>
        <v>3.5849999999999995</v>
      </c>
      <c r="P911" s="26">
        <f t="shared" si="44"/>
        <v>10.754999999999999</v>
      </c>
      <c r="Q911" s="11">
        <f>_xlfn.XLOOKUP($F911,products!$A$2:$A$49,products!$G$2:$G$49,,0)</f>
        <v>0.21509999999999996</v>
      </c>
      <c r="R911" s="6" t="str">
        <f>IF(_xlfn.XLOOKUP(E911,customers!A911:A1910,customers!I911:I1910,0)=0,"Not Available",(_xlfn.XLOOKUP(E911,customers!A911:A1910,customers!I911:I1910,0)))</f>
        <v>No</v>
      </c>
    </row>
    <row r="912" spans="1:18" x14ac:dyDescent="0.25">
      <c r="A912" s="6" t="s">
        <v>5637</v>
      </c>
      <c r="B912" s="23">
        <v>44447</v>
      </c>
      <c r="C912" s="6" t="str">
        <f t="shared" si="42"/>
        <v>Wednesday</v>
      </c>
      <c r="D912" s="6" t="str">
        <f t="shared" si="43"/>
        <v>September</v>
      </c>
      <c r="E912" s="6" t="s">
        <v>5638</v>
      </c>
      <c r="F912" s="6" t="s">
        <v>6168</v>
      </c>
      <c r="G912" s="6">
        <v>4</v>
      </c>
      <c r="H912" s="6" t="str">
        <f>_xlfn.XLOOKUP(E912,customers!$A$2:$A$1001,customers!$B$2:$B$1001,,0)</f>
        <v>Wilton Jallin</v>
      </c>
      <c r="I912" s="6" t="str">
        <f>IF(_xlfn.XLOOKUP(E912,customers!$A$2:$A$1001,customers!$C$2:$C$1001,,0)=0,"Not Available",(_xlfn.XLOOKUP(E912,customers!$A$2:$A$1001,customers!$C$2:$C$1001,,0)))</f>
        <v>wjallinpa@pcworld.com</v>
      </c>
      <c r="J912" s="6" t="str">
        <f>_xlfn.XLOOKUP(E912,customers!$A$1:$A$1001,customers!$G$1:$G$1001,,0)</f>
        <v>United States</v>
      </c>
      <c r="K912" s="6" t="str">
        <f>_xlfn.XLOOKUP($E912,customers!$A$2:$A$1001,customers!$F$2:$F$1001,,0)</f>
        <v>Boston</v>
      </c>
      <c r="L912" s="6" t="s">
        <v>6199</v>
      </c>
      <c r="M912" s="6" t="s">
        <v>6202</v>
      </c>
      <c r="N912" s="7">
        <f>INDEX(products!$A$1:$G$49,MATCH('orders '!$F912,products!$A$1:$A$49,0),MATCH('orders '!N$1,products!$A$1:$G$1,0))</f>
        <v>2.5</v>
      </c>
      <c r="O912" s="24">
        <f>INDEX(products!$A$1:$G$49,MATCH('orders '!$F912,products!$A$1:$A$49,0),MATCH('orders '!O$1,products!$A$1:$G$1,0))</f>
        <v>22.884999999999998</v>
      </c>
      <c r="P912" s="24">
        <f t="shared" si="44"/>
        <v>91.539999999999992</v>
      </c>
      <c r="Q912" s="8">
        <f>_xlfn.XLOOKUP($F912,products!$A$2:$A$49,products!$G$2:$G$49,,0)</f>
        <v>2.0596499999999995</v>
      </c>
      <c r="R912" s="6" t="str">
        <f>IF(_xlfn.XLOOKUP(E912,customers!A912:A1911,customers!I912:I1911,0)=0,"Not Available",(_xlfn.XLOOKUP(E912,customers!A912:A1911,customers!I912:I1911,0)))</f>
        <v>No</v>
      </c>
    </row>
    <row r="913" spans="1:18" x14ac:dyDescent="0.25">
      <c r="A913" s="9" t="s">
        <v>5643</v>
      </c>
      <c r="B913" s="25">
        <v>44511</v>
      </c>
      <c r="C913" s="9" t="str">
        <f t="shared" si="42"/>
        <v>Thursday</v>
      </c>
      <c r="D913" s="9" t="str">
        <f t="shared" si="43"/>
        <v>November</v>
      </c>
      <c r="E913" s="9" t="s">
        <v>5644</v>
      </c>
      <c r="F913" s="9" t="s">
        <v>6155</v>
      </c>
      <c r="G913" s="9">
        <v>4</v>
      </c>
      <c r="H913" s="9" t="str">
        <f>_xlfn.XLOOKUP(E913,customers!$A$2:$A$1001,customers!$B$2:$B$1001,,0)</f>
        <v>Mindy Bogey</v>
      </c>
      <c r="I913" s="9" t="str">
        <f>IF(_xlfn.XLOOKUP(E913,customers!$A$2:$A$1001,customers!$C$2:$C$1001,,0)=0,"Not Available",(_xlfn.XLOOKUP(E913,customers!$A$2:$A$1001,customers!$C$2:$C$1001,,0)))</f>
        <v>mbogeypb@thetimes.co.uk</v>
      </c>
      <c r="J913" s="9" t="str">
        <f>_xlfn.XLOOKUP(E913,customers!$A$1:$A$1001,customers!$G$1:$G$1001,,0)</f>
        <v>United States</v>
      </c>
      <c r="K913" s="9" t="str">
        <f>_xlfn.XLOOKUP($E913,customers!$A$2:$A$1001,customers!$F$2:$F$1001,,0)</f>
        <v>Washington</v>
      </c>
      <c r="L913" s="9" t="s">
        <v>6199</v>
      </c>
      <c r="M913" s="9" t="s">
        <v>6197</v>
      </c>
      <c r="N913" s="10">
        <f>INDEX(products!$A$1:$G$49,MATCH('orders '!$F913,products!$A$1:$A$49,0),MATCH('orders '!N$1,products!$A$1:$G$1,0))</f>
        <v>1</v>
      </c>
      <c r="O913" s="26">
        <f>INDEX(products!$A$1:$G$49,MATCH('orders '!$F913,products!$A$1:$A$49,0),MATCH('orders '!O$1,products!$A$1:$G$1,0))</f>
        <v>11.25</v>
      </c>
      <c r="P913" s="26">
        <f t="shared" si="44"/>
        <v>45</v>
      </c>
      <c r="Q913" s="11">
        <f>_xlfn.XLOOKUP($F913,products!$A$2:$A$49,products!$G$2:$G$49,,0)</f>
        <v>1.0125</v>
      </c>
      <c r="R913" s="6" t="str">
        <f>IF(_xlfn.XLOOKUP(E913,customers!A913:A1912,customers!I913:I1912,0)=0,"Not Available",(_xlfn.XLOOKUP(E913,customers!A913:A1912,customers!I913:I1912,0)))</f>
        <v>Yes</v>
      </c>
    </row>
    <row r="914" spans="1:18" x14ac:dyDescent="0.25">
      <c r="A914" s="6" t="s">
        <v>5649</v>
      </c>
      <c r="B914" s="23">
        <v>43726</v>
      </c>
      <c r="C914" s="6" t="str">
        <f t="shared" si="42"/>
        <v>Wednesday</v>
      </c>
      <c r="D914" s="6" t="str">
        <f t="shared" si="43"/>
        <v>September</v>
      </c>
      <c r="E914" s="6" t="s">
        <v>5650</v>
      </c>
      <c r="F914" s="6" t="s">
        <v>6151</v>
      </c>
      <c r="G914" s="6">
        <v>6</v>
      </c>
      <c r="H914" s="6" t="str">
        <f>_xlfn.XLOOKUP(E914,customers!$A$2:$A$1001,customers!$B$2:$B$1001,,0)</f>
        <v>Paulie Fonzone</v>
      </c>
      <c r="I914" s="6" t="str">
        <f>IF(_xlfn.XLOOKUP(E914,customers!$A$2:$A$1001,customers!$C$2:$C$1001,,0)=0,"Not Available",(_xlfn.XLOOKUP(E914,customers!$A$2:$A$1001,customers!$C$2:$C$1001,,0)))</f>
        <v>Not Available</v>
      </c>
      <c r="J914" s="6" t="str">
        <f>_xlfn.XLOOKUP(E914,customers!$A$1:$A$1001,customers!$G$1:$G$1001,,0)</f>
        <v>United States</v>
      </c>
      <c r="K914" s="6" t="str">
        <f>_xlfn.XLOOKUP($E914,customers!$A$2:$A$1001,customers!$F$2:$F$1001,,0)</f>
        <v>Albany</v>
      </c>
      <c r="L914" s="6" t="s">
        <v>6196</v>
      </c>
      <c r="M914" s="6" t="s">
        <v>6197</v>
      </c>
      <c r="N914" s="7">
        <f>INDEX(products!$A$1:$G$49,MATCH('orders '!$F914,products!$A$1:$A$49,0),MATCH('orders '!N$1,products!$A$1:$G$1,0))</f>
        <v>2.5</v>
      </c>
      <c r="O914" s="24">
        <f>INDEX(products!$A$1:$G$49,MATCH('orders '!$F914,products!$A$1:$A$49,0),MATCH('orders '!O$1,products!$A$1:$G$1,0))</f>
        <v>22.884999999999998</v>
      </c>
      <c r="P914" s="24">
        <f t="shared" si="44"/>
        <v>137.31</v>
      </c>
      <c r="Q914" s="8">
        <f>_xlfn.XLOOKUP($F914,products!$A$2:$A$49,products!$G$2:$G$49,,0)</f>
        <v>1.3730999999999998</v>
      </c>
      <c r="R914" s="6" t="str">
        <f>IF(_xlfn.XLOOKUP(E914,customers!A914:A1913,customers!I914:I1913,0)=0,"Not Available",(_xlfn.XLOOKUP(E914,customers!A914:A1913,customers!I914:I1913,0)))</f>
        <v>Yes</v>
      </c>
    </row>
    <row r="915" spans="1:18" x14ac:dyDescent="0.25">
      <c r="A915" s="9" t="s">
        <v>5654</v>
      </c>
      <c r="B915" s="25">
        <v>44406</v>
      </c>
      <c r="C915" s="9" t="str">
        <f t="shared" si="42"/>
        <v>Thursday</v>
      </c>
      <c r="D915" s="9" t="str">
        <f t="shared" si="43"/>
        <v>July</v>
      </c>
      <c r="E915" s="9" t="s">
        <v>5655</v>
      </c>
      <c r="F915" s="9" t="s">
        <v>6157</v>
      </c>
      <c r="G915" s="9">
        <v>1</v>
      </c>
      <c r="H915" s="9" t="str">
        <f>_xlfn.XLOOKUP(E915,customers!$A$2:$A$1001,customers!$B$2:$B$1001,,0)</f>
        <v>Merrile Cobbledick</v>
      </c>
      <c r="I915" s="9" t="str">
        <f>IF(_xlfn.XLOOKUP(E915,customers!$A$2:$A$1001,customers!$C$2:$C$1001,,0)=0,"Not Available",(_xlfn.XLOOKUP(E915,customers!$A$2:$A$1001,customers!$C$2:$C$1001,,0)))</f>
        <v>mcobbledickpd@ucsd.edu</v>
      </c>
      <c r="J915" s="9" t="str">
        <f>_xlfn.XLOOKUP(E915,customers!$A$1:$A$1001,customers!$G$1:$G$1001,,0)</f>
        <v>United States</v>
      </c>
      <c r="K915" s="9" t="str">
        <f>_xlfn.XLOOKUP($E915,customers!$A$2:$A$1001,customers!$F$2:$F$1001,,0)</f>
        <v>Tucson</v>
      </c>
      <c r="L915" s="9" t="s">
        <v>6199</v>
      </c>
      <c r="M915" s="9" t="s">
        <v>6197</v>
      </c>
      <c r="N915" s="10">
        <f>INDEX(products!$A$1:$G$49,MATCH('orders '!$F915,products!$A$1:$A$49,0),MATCH('orders '!N$1,products!$A$1:$G$1,0))</f>
        <v>0.5</v>
      </c>
      <c r="O915" s="26">
        <f>INDEX(products!$A$1:$G$49,MATCH('orders '!$F915,products!$A$1:$A$49,0),MATCH('orders '!O$1,products!$A$1:$G$1,0))</f>
        <v>6.75</v>
      </c>
      <c r="P915" s="26">
        <f t="shared" si="44"/>
        <v>6.75</v>
      </c>
      <c r="Q915" s="11">
        <f>_xlfn.XLOOKUP($F915,products!$A$2:$A$49,products!$G$2:$G$49,,0)</f>
        <v>0.60749999999999993</v>
      </c>
      <c r="R915" s="6" t="str">
        <f>IF(_xlfn.XLOOKUP(E915,customers!A915:A1914,customers!I915:I1914,0)=0,"Not Available",(_xlfn.XLOOKUP(E915,customers!A915:A1914,customers!I915:I1914,0)))</f>
        <v>No</v>
      </c>
    </row>
    <row r="916" spans="1:18" x14ac:dyDescent="0.25">
      <c r="A916" s="6" t="s">
        <v>5660</v>
      </c>
      <c r="B916" s="23">
        <v>44640</v>
      </c>
      <c r="C916" s="6" t="str">
        <f t="shared" si="42"/>
        <v>Sunday</v>
      </c>
      <c r="D916" s="6" t="str">
        <f t="shared" si="43"/>
        <v>March</v>
      </c>
      <c r="E916" s="6" t="s">
        <v>5661</v>
      </c>
      <c r="F916" s="6" t="s">
        <v>6155</v>
      </c>
      <c r="G916" s="6">
        <v>4</v>
      </c>
      <c r="H916" s="6" t="str">
        <f>_xlfn.XLOOKUP(E916,customers!$A$2:$A$1001,customers!$B$2:$B$1001,,0)</f>
        <v>Antonius Lewry</v>
      </c>
      <c r="I916" s="6" t="str">
        <f>IF(_xlfn.XLOOKUP(E916,customers!$A$2:$A$1001,customers!$C$2:$C$1001,,0)=0,"Not Available",(_xlfn.XLOOKUP(E916,customers!$A$2:$A$1001,customers!$C$2:$C$1001,,0)))</f>
        <v>alewrype@whitehouse.gov</v>
      </c>
      <c r="J916" s="6" t="str">
        <f>_xlfn.XLOOKUP(E916,customers!$A$1:$A$1001,customers!$G$1:$G$1001,,0)</f>
        <v>United States</v>
      </c>
      <c r="K916" s="6" t="str">
        <f>_xlfn.XLOOKUP($E916,customers!$A$2:$A$1001,customers!$F$2:$F$1001,,0)</f>
        <v>Montgomery</v>
      </c>
      <c r="L916" s="6" t="s">
        <v>6199</v>
      </c>
      <c r="M916" s="6" t="s">
        <v>6197</v>
      </c>
      <c r="N916" s="7">
        <f>INDEX(products!$A$1:$G$49,MATCH('orders '!$F916,products!$A$1:$A$49,0),MATCH('orders '!N$1,products!$A$1:$G$1,0))</f>
        <v>1</v>
      </c>
      <c r="O916" s="24">
        <f>INDEX(products!$A$1:$G$49,MATCH('orders '!$F916,products!$A$1:$A$49,0),MATCH('orders '!O$1,products!$A$1:$G$1,0))</f>
        <v>11.25</v>
      </c>
      <c r="P916" s="24">
        <f t="shared" si="44"/>
        <v>45</v>
      </c>
      <c r="Q916" s="8">
        <f>_xlfn.XLOOKUP($F916,products!$A$2:$A$49,products!$G$2:$G$49,,0)</f>
        <v>1.0125</v>
      </c>
      <c r="R916" s="6" t="str">
        <f>IF(_xlfn.XLOOKUP(E916,customers!A916:A1915,customers!I916:I1915,0)=0,"Not Available",(_xlfn.XLOOKUP(E916,customers!A916:A1915,customers!I916:I1915,0)))</f>
        <v>No</v>
      </c>
    </row>
    <row r="917" spans="1:18" x14ac:dyDescent="0.25">
      <c r="A917" s="9" t="s">
        <v>5666</v>
      </c>
      <c r="B917" s="25">
        <v>43955</v>
      </c>
      <c r="C917" s="9" t="str">
        <f t="shared" si="42"/>
        <v>Monday</v>
      </c>
      <c r="D917" s="9" t="str">
        <f t="shared" si="43"/>
        <v>May</v>
      </c>
      <c r="E917" s="9" t="s">
        <v>5667</v>
      </c>
      <c r="F917" s="9" t="s">
        <v>6185</v>
      </c>
      <c r="G917" s="9">
        <v>3</v>
      </c>
      <c r="H917" s="9" t="str">
        <f>_xlfn.XLOOKUP(E917,customers!$A$2:$A$1001,customers!$B$2:$B$1001,,0)</f>
        <v>Isis Hessel</v>
      </c>
      <c r="I917" s="9" t="str">
        <f>IF(_xlfn.XLOOKUP(E917,customers!$A$2:$A$1001,customers!$C$2:$C$1001,,0)=0,"Not Available",(_xlfn.XLOOKUP(E917,customers!$A$2:$A$1001,customers!$C$2:$C$1001,,0)))</f>
        <v>ihesselpf@ox.ac.uk</v>
      </c>
      <c r="J917" s="9" t="str">
        <f>_xlfn.XLOOKUP(E917,customers!$A$1:$A$1001,customers!$G$1:$G$1001,,0)</f>
        <v>United States</v>
      </c>
      <c r="K917" s="9" t="str">
        <f>_xlfn.XLOOKUP($E917,customers!$A$2:$A$1001,customers!$F$2:$F$1001,,0)</f>
        <v>Fairbanks</v>
      </c>
      <c r="L917" s="9" t="s">
        <v>6198</v>
      </c>
      <c r="M917" s="9" t="s">
        <v>6202</v>
      </c>
      <c r="N917" s="10">
        <f>INDEX(products!$A$1:$G$49,MATCH('orders '!$F917,products!$A$1:$A$49,0),MATCH('orders '!N$1,products!$A$1:$G$1,0))</f>
        <v>2.5</v>
      </c>
      <c r="O917" s="26">
        <f>INDEX(products!$A$1:$G$49,MATCH('orders '!$F917,products!$A$1:$A$49,0),MATCH('orders '!O$1,products!$A$1:$G$1,0))</f>
        <v>27.945</v>
      </c>
      <c r="P917" s="26">
        <f t="shared" si="44"/>
        <v>83.835000000000008</v>
      </c>
      <c r="Q917" s="11">
        <f>_xlfn.XLOOKUP($F917,products!$A$2:$A$49,products!$G$2:$G$49,,0)</f>
        <v>3.07395</v>
      </c>
      <c r="R917" s="6" t="str">
        <f>IF(_xlfn.XLOOKUP(E917,customers!A917:A1916,customers!I917:I1916,0)=0,"Not Available",(_xlfn.XLOOKUP(E917,customers!A917:A1916,customers!I917:I1916,0)))</f>
        <v>Yes</v>
      </c>
    </row>
    <row r="918" spans="1:18" x14ac:dyDescent="0.25">
      <c r="A918" s="6" t="s">
        <v>5672</v>
      </c>
      <c r="B918" s="23">
        <v>44291</v>
      </c>
      <c r="C918" s="6" t="str">
        <f t="shared" si="42"/>
        <v>Monday</v>
      </c>
      <c r="D918" s="6" t="str">
        <f t="shared" si="43"/>
        <v>April</v>
      </c>
      <c r="E918" s="6" t="s">
        <v>5673</v>
      </c>
      <c r="F918" s="6" t="s">
        <v>6153</v>
      </c>
      <c r="G918" s="6">
        <v>1</v>
      </c>
      <c r="H918" s="6" t="str">
        <f>_xlfn.XLOOKUP(E918,customers!$A$2:$A$1001,customers!$B$2:$B$1001,,0)</f>
        <v>Harland Trematick</v>
      </c>
      <c r="I918" s="6" t="str">
        <f>IF(_xlfn.XLOOKUP(E918,customers!$A$2:$A$1001,customers!$C$2:$C$1001,,0)=0,"Not Available",(_xlfn.XLOOKUP(E918,customers!$A$2:$A$1001,customers!$C$2:$C$1001,,0)))</f>
        <v>Not Available</v>
      </c>
      <c r="J918" s="6" t="str">
        <f>_xlfn.XLOOKUP(E918,customers!$A$1:$A$1001,customers!$G$1:$G$1001,,0)</f>
        <v>Ireland</v>
      </c>
      <c r="K918" s="6" t="str">
        <f>_xlfn.XLOOKUP($E918,customers!$A$2:$A$1001,customers!$F$2:$F$1001,,0)</f>
        <v>Monasterevin</v>
      </c>
      <c r="L918" s="6" t="s">
        <v>6198</v>
      </c>
      <c r="M918" s="6" t="s">
        <v>6202</v>
      </c>
      <c r="N918" s="7">
        <f>INDEX(products!$A$1:$G$49,MATCH('orders '!$F918,products!$A$1:$A$49,0),MATCH('orders '!N$1,products!$A$1:$G$1,0))</f>
        <v>0.2</v>
      </c>
      <c r="O918" s="24">
        <f>INDEX(products!$A$1:$G$49,MATCH('orders '!$F918,products!$A$1:$A$49,0),MATCH('orders '!O$1,products!$A$1:$G$1,0))</f>
        <v>3.645</v>
      </c>
      <c r="P918" s="24">
        <f t="shared" si="44"/>
        <v>3.645</v>
      </c>
      <c r="Q918" s="8">
        <f>_xlfn.XLOOKUP($F918,products!$A$2:$A$49,products!$G$2:$G$49,,0)</f>
        <v>0.40095000000000003</v>
      </c>
      <c r="R918" s="6" t="str">
        <f>IF(_xlfn.XLOOKUP(E918,customers!A918:A1917,customers!I918:I1917,0)=0,"Not Available",(_xlfn.XLOOKUP(E918,customers!A918:A1917,customers!I918:I1917,0)))</f>
        <v>Yes</v>
      </c>
    </row>
    <row r="919" spans="1:18" x14ac:dyDescent="0.25">
      <c r="A919" s="9" t="s">
        <v>5676</v>
      </c>
      <c r="B919" s="25">
        <v>44573</v>
      </c>
      <c r="C919" s="9" t="str">
        <f t="shared" si="42"/>
        <v>Wednesday</v>
      </c>
      <c r="D919" s="9" t="str">
        <f t="shared" si="43"/>
        <v>January</v>
      </c>
      <c r="E919" s="9" t="s">
        <v>5677</v>
      </c>
      <c r="F919" s="9" t="s">
        <v>6157</v>
      </c>
      <c r="G919" s="9">
        <v>1</v>
      </c>
      <c r="H919" s="9" t="str">
        <f>_xlfn.XLOOKUP(E919,customers!$A$2:$A$1001,customers!$B$2:$B$1001,,0)</f>
        <v>Chloris Sorrell</v>
      </c>
      <c r="I919" s="9" t="str">
        <f>IF(_xlfn.XLOOKUP(E919,customers!$A$2:$A$1001,customers!$C$2:$C$1001,,0)=0,"Not Available",(_xlfn.XLOOKUP(E919,customers!$A$2:$A$1001,customers!$C$2:$C$1001,,0)))</f>
        <v>csorrellph@amazon.com</v>
      </c>
      <c r="J919" s="9" t="str">
        <f>_xlfn.XLOOKUP(E919,customers!$A$1:$A$1001,customers!$G$1:$G$1001,,0)</f>
        <v>United Kingdom</v>
      </c>
      <c r="K919" s="9" t="str">
        <f>_xlfn.XLOOKUP($E919,customers!$A$2:$A$1001,customers!$F$2:$F$1001,,0)</f>
        <v>Norton</v>
      </c>
      <c r="L919" s="9" t="s">
        <v>6199</v>
      </c>
      <c r="M919" s="9" t="s">
        <v>6197</v>
      </c>
      <c r="N919" s="10">
        <f>INDEX(products!$A$1:$G$49,MATCH('orders '!$F919,products!$A$1:$A$49,0),MATCH('orders '!N$1,products!$A$1:$G$1,0))</f>
        <v>0.5</v>
      </c>
      <c r="O919" s="26">
        <f>INDEX(products!$A$1:$G$49,MATCH('orders '!$F919,products!$A$1:$A$49,0),MATCH('orders '!O$1,products!$A$1:$G$1,0))</f>
        <v>6.75</v>
      </c>
      <c r="P919" s="26">
        <f t="shared" si="44"/>
        <v>6.75</v>
      </c>
      <c r="Q919" s="11">
        <f>_xlfn.XLOOKUP($F919,products!$A$2:$A$49,products!$G$2:$G$49,,0)</f>
        <v>0.60749999999999993</v>
      </c>
      <c r="R919" s="6" t="str">
        <f>IF(_xlfn.XLOOKUP(E919,customers!A919:A1918,customers!I919:I1918,0)=0,"Not Available",(_xlfn.XLOOKUP(E919,customers!A919:A1918,customers!I919:I1918,0)))</f>
        <v>No</v>
      </c>
    </row>
    <row r="920" spans="1:18" x14ac:dyDescent="0.25">
      <c r="A920" s="6" t="s">
        <v>5676</v>
      </c>
      <c r="B920" s="23">
        <v>44573</v>
      </c>
      <c r="C920" s="6" t="str">
        <f t="shared" si="42"/>
        <v>Wednesday</v>
      </c>
      <c r="D920" s="6" t="str">
        <f t="shared" si="43"/>
        <v>January</v>
      </c>
      <c r="E920" s="6" t="s">
        <v>5677</v>
      </c>
      <c r="F920" s="6" t="s">
        <v>6144</v>
      </c>
      <c r="G920" s="6">
        <v>3</v>
      </c>
      <c r="H920" s="6" t="str">
        <f>_xlfn.XLOOKUP(E920,customers!$A$2:$A$1001,customers!$B$2:$B$1001,,0)</f>
        <v>Chloris Sorrell</v>
      </c>
      <c r="I920" s="6" t="str">
        <f>IF(_xlfn.XLOOKUP(E920,customers!$A$2:$A$1001,customers!$C$2:$C$1001,,0)=0,"Not Available",(_xlfn.XLOOKUP(E920,customers!$A$2:$A$1001,customers!$C$2:$C$1001,,0)))</f>
        <v>csorrellph@amazon.com</v>
      </c>
      <c r="J920" s="6" t="str">
        <f>_xlfn.XLOOKUP(E920,customers!$A$1:$A$1001,customers!$G$1:$G$1001,,0)</f>
        <v>United Kingdom</v>
      </c>
      <c r="K920" s="6" t="str">
        <f>_xlfn.XLOOKUP($E920,customers!$A$2:$A$1001,customers!$F$2:$F$1001,,0)</f>
        <v>Norton</v>
      </c>
      <c r="L920" s="6" t="s">
        <v>6198</v>
      </c>
      <c r="M920" s="6" t="s">
        <v>6202</v>
      </c>
      <c r="N920" s="7">
        <f>INDEX(products!$A$1:$G$49,MATCH('orders '!$F920,products!$A$1:$A$49,0),MATCH('orders '!N$1,products!$A$1:$G$1,0))</f>
        <v>0.5</v>
      </c>
      <c r="O920" s="24">
        <f>INDEX(products!$A$1:$G$49,MATCH('orders '!$F920,products!$A$1:$A$49,0),MATCH('orders '!O$1,products!$A$1:$G$1,0))</f>
        <v>7.29</v>
      </c>
      <c r="P920" s="24">
        <f t="shared" si="44"/>
        <v>21.87</v>
      </c>
      <c r="Q920" s="8">
        <f>_xlfn.XLOOKUP($F920,products!$A$2:$A$49,products!$G$2:$G$49,,0)</f>
        <v>0.80190000000000006</v>
      </c>
      <c r="R920" s="6" t="str">
        <f>IF(_xlfn.XLOOKUP(E920,customers!A920:A1919,customers!I920:I1919,0)=0,"Not Available",(_xlfn.XLOOKUP(E920,customers!A920:A1919,customers!I920:I1919,0)))</f>
        <v>Not Available</v>
      </c>
    </row>
    <row r="921" spans="1:18" x14ac:dyDescent="0.25">
      <c r="A921" s="9" t="s">
        <v>5687</v>
      </c>
      <c r="B921" s="25">
        <v>44181</v>
      </c>
      <c r="C921" s="9" t="str">
        <f t="shared" si="42"/>
        <v>Wednesday</v>
      </c>
      <c r="D921" s="9" t="str">
        <f t="shared" si="43"/>
        <v>December</v>
      </c>
      <c r="E921" s="9" t="s">
        <v>5688</v>
      </c>
      <c r="F921" s="9" t="s">
        <v>6163</v>
      </c>
      <c r="G921" s="9">
        <v>5</v>
      </c>
      <c r="H921" s="9" t="str">
        <f>_xlfn.XLOOKUP(E921,customers!$A$2:$A$1001,customers!$B$2:$B$1001,,0)</f>
        <v>Quintina Heavyside</v>
      </c>
      <c r="I921" s="9" t="str">
        <f>IF(_xlfn.XLOOKUP(E921,customers!$A$2:$A$1001,customers!$C$2:$C$1001,,0)=0,"Not Available",(_xlfn.XLOOKUP(E921,customers!$A$2:$A$1001,customers!$C$2:$C$1001,,0)))</f>
        <v>qheavysidepj@unc.edu</v>
      </c>
      <c r="J921" s="9" t="str">
        <f>_xlfn.XLOOKUP(E921,customers!$A$1:$A$1001,customers!$G$1:$G$1001,,0)</f>
        <v>United States</v>
      </c>
      <c r="K921" s="9" t="str">
        <f>_xlfn.XLOOKUP($E921,customers!$A$2:$A$1001,customers!$F$2:$F$1001,,0)</f>
        <v>Lexington</v>
      </c>
      <c r="L921" s="9" t="s">
        <v>6196</v>
      </c>
      <c r="M921" s="9" t="s">
        <v>6202</v>
      </c>
      <c r="N921" s="10">
        <f>INDEX(products!$A$1:$G$49,MATCH('orders '!$F921,products!$A$1:$A$49,0),MATCH('orders '!N$1,products!$A$1:$G$1,0))</f>
        <v>0.2</v>
      </c>
      <c r="O921" s="26">
        <f>INDEX(products!$A$1:$G$49,MATCH('orders '!$F921,products!$A$1:$A$49,0),MATCH('orders '!O$1,products!$A$1:$G$1,0))</f>
        <v>2.6849999999999996</v>
      </c>
      <c r="P921" s="26">
        <f t="shared" si="44"/>
        <v>13.424999999999997</v>
      </c>
      <c r="Q921" s="11">
        <f>_xlfn.XLOOKUP($F921,products!$A$2:$A$49,products!$G$2:$G$49,,0)</f>
        <v>0.16109999999999997</v>
      </c>
      <c r="R921" s="6" t="str">
        <f>IF(_xlfn.XLOOKUP(E921,customers!A921:A1920,customers!I921:I1920,0)=0,"Not Available",(_xlfn.XLOOKUP(E921,customers!A921:A1920,customers!I921:I1920,0)))</f>
        <v>Yes</v>
      </c>
    </row>
    <row r="922" spans="1:18" x14ac:dyDescent="0.25">
      <c r="A922" s="6" t="s">
        <v>5693</v>
      </c>
      <c r="B922" s="23">
        <v>44711</v>
      </c>
      <c r="C922" s="6" t="str">
        <f t="shared" si="42"/>
        <v>Monday</v>
      </c>
      <c r="D922" s="6" t="str">
        <f t="shared" si="43"/>
        <v>May</v>
      </c>
      <c r="E922" s="6" t="s">
        <v>5694</v>
      </c>
      <c r="F922" s="6" t="s">
        <v>6149</v>
      </c>
      <c r="G922" s="6">
        <v>6</v>
      </c>
      <c r="H922" s="6" t="str">
        <f>_xlfn.XLOOKUP(E922,customers!$A$2:$A$1001,customers!$B$2:$B$1001,,0)</f>
        <v>Hadley Reuven</v>
      </c>
      <c r="I922" s="6" t="str">
        <f>IF(_xlfn.XLOOKUP(E922,customers!$A$2:$A$1001,customers!$C$2:$C$1001,,0)=0,"Not Available",(_xlfn.XLOOKUP(E922,customers!$A$2:$A$1001,customers!$C$2:$C$1001,,0)))</f>
        <v>hreuvenpk@whitehouse.gov</v>
      </c>
      <c r="J922" s="6" t="str">
        <f>_xlfn.XLOOKUP(E922,customers!$A$1:$A$1001,customers!$G$1:$G$1001,,0)</f>
        <v>United States</v>
      </c>
      <c r="K922" s="6" t="str">
        <f>_xlfn.XLOOKUP($E922,customers!$A$2:$A$1001,customers!$F$2:$F$1001,,0)</f>
        <v>Grand Rapids</v>
      </c>
      <c r="L922" s="6" t="s">
        <v>6196</v>
      </c>
      <c r="M922" s="6" t="s">
        <v>6202</v>
      </c>
      <c r="N922" s="7">
        <f>INDEX(products!$A$1:$G$49,MATCH('orders '!$F922,products!$A$1:$A$49,0),MATCH('orders '!N$1,products!$A$1:$G$1,0))</f>
        <v>2.5</v>
      </c>
      <c r="O922" s="24">
        <f>INDEX(products!$A$1:$G$49,MATCH('orders '!$F922,products!$A$1:$A$49,0),MATCH('orders '!O$1,products!$A$1:$G$1,0))</f>
        <v>20.584999999999997</v>
      </c>
      <c r="P922" s="24">
        <f t="shared" si="44"/>
        <v>123.50999999999999</v>
      </c>
      <c r="Q922" s="8">
        <f>_xlfn.XLOOKUP($F922,products!$A$2:$A$49,products!$G$2:$G$49,,0)</f>
        <v>1.2350999999999999</v>
      </c>
      <c r="R922" s="6" t="str">
        <f>IF(_xlfn.XLOOKUP(E922,customers!A922:A1921,customers!I922:I1921,0)=0,"Not Available",(_xlfn.XLOOKUP(E922,customers!A922:A1921,customers!I922:I1921,0)))</f>
        <v>No</v>
      </c>
    </row>
    <row r="923" spans="1:18" x14ac:dyDescent="0.25">
      <c r="A923" s="9" t="s">
        <v>5699</v>
      </c>
      <c r="B923" s="25">
        <v>44509</v>
      </c>
      <c r="C923" s="9" t="str">
        <f t="shared" si="42"/>
        <v>Tuesday</v>
      </c>
      <c r="D923" s="9" t="str">
        <f t="shared" si="43"/>
        <v>November</v>
      </c>
      <c r="E923" s="9" t="s">
        <v>5700</v>
      </c>
      <c r="F923" s="9" t="s">
        <v>6150</v>
      </c>
      <c r="G923" s="9">
        <v>2</v>
      </c>
      <c r="H923" s="9" t="str">
        <f>_xlfn.XLOOKUP(E923,customers!$A$2:$A$1001,customers!$B$2:$B$1001,,0)</f>
        <v>Mitch Attwool</v>
      </c>
      <c r="I923" s="9" t="str">
        <f>IF(_xlfn.XLOOKUP(E923,customers!$A$2:$A$1001,customers!$C$2:$C$1001,,0)=0,"Not Available",(_xlfn.XLOOKUP(E923,customers!$A$2:$A$1001,customers!$C$2:$C$1001,,0)))</f>
        <v>mattwoolpl@nba.com</v>
      </c>
      <c r="J923" s="9" t="str">
        <f>_xlfn.XLOOKUP(E923,customers!$A$1:$A$1001,customers!$G$1:$G$1001,,0)</f>
        <v>United States</v>
      </c>
      <c r="K923" s="9" t="str">
        <f>_xlfn.XLOOKUP($E923,customers!$A$2:$A$1001,customers!$F$2:$F$1001,,0)</f>
        <v>Des Moines</v>
      </c>
      <c r="L923" s="9" t="s">
        <v>6201</v>
      </c>
      <c r="M923" s="9" t="s">
        <v>6202</v>
      </c>
      <c r="N923" s="10">
        <f>INDEX(products!$A$1:$G$49,MATCH('orders '!$F923,products!$A$1:$A$49,0),MATCH('orders '!N$1,products!$A$1:$G$1,0))</f>
        <v>0.2</v>
      </c>
      <c r="O923" s="26">
        <f>INDEX(products!$A$1:$G$49,MATCH('orders '!$F923,products!$A$1:$A$49,0),MATCH('orders '!O$1,products!$A$1:$G$1,0))</f>
        <v>3.8849999999999998</v>
      </c>
      <c r="P923" s="26">
        <f t="shared" si="44"/>
        <v>7.77</v>
      </c>
      <c r="Q923" s="11">
        <f>_xlfn.XLOOKUP($F923,products!$A$2:$A$49,products!$G$2:$G$49,,0)</f>
        <v>0.50505</v>
      </c>
      <c r="R923" s="6" t="str">
        <f>IF(_xlfn.XLOOKUP(E923,customers!A923:A1922,customers!I923:I1922,0)=0,"Not Available",(_xlfn.XLOOKUP(E923,customers!A923:A1922,customers!I923:I1922,0)))</f>
        <v>No</v>
      </c>
    </row>
    <row r="924" spans="1:18" x14ac:dyDescent="0.25">
      <c r="A924" s="6" t="s">
        <v>5705</v>
      </c>
      <c r="B924" s="23">
        <v>44659</v>
      </c>
      <c r="C924" s="6" t="str">
        <f t="shared" si="42"/>
        <v>Friday</v>
      </c>
      <c r="D924" s="6" t="str">
        <f t="shared" si="43"/>
        <v>April</v>
      </c>
      <c r="E924" s="6" t="s">
        <v>5706</v>
      </c>
      <c r="F924" s="6" t="s">
        <v>6155</v>
      </c>
      <c r="G924" s="6">
        <v>6</v>
      </c>
      <c r="H924" s="6" t="str">
        <f>_xlfn.XLOOKUP(E924,customers!$A$2:$A$1001,customers!$B$2:$B$1001,,0)</f>
        <v>Charin Maplethorp</v>
      </c>
      <c r="I924" s="6" t="str">
        <f>IF(_xlfn.XLOOKUP(E924,customers!$A$2:$A$1001,customers!$C$2:$C$1001,,0)=0,"Not Available",(_xlfn.XLOOKUP(E924,customers!$A$2:$A$1001,customers!$C$2:$C$1001,,0)))</f>
        <v>Not Available</v>
      </c>
      <c r="J924" s="6" t="str">
        <f>_xlfn.XLOOKUP(E924,customers!$A$1:$A$1001,customers!$G$1:$G$1001,,0)</f>
        <v>United States</v>
      </c>
      <c r="K924" s="6" t="str">
        <f>_xlfn.XLOOKUP($E924,customers!$A$2:$A$1001,customers!$F$2:$F$1001,,0)</f>
        <v>Wilmington</v>
      </c>
      <c r="L924" s="6" t="s">
        <v>6199</v>
      </c>
      <c r="M924" s="6" t="s">
        <v>6197</v>
      </c>
      <c r="N924" s="7">
        <f>INDEX(products!$A$1:$G$49,MATCH('orders '!$F924,products!$A$1:$A$49,0),MATCH('orders '!N$1,products!$A$1:$G$1,0))</f>
        <v>1</v>
      </c>
      <c r="O924" s="24">
        <f>INDEX(products!$A$1:$G$49,MATCH('orders '!$F924,products!$A$1:$A$49,0),MATCH('orders '!O$1,products!$A$1:$G$1,0))</f>
        <v>11.25</v>
      </c>
      <c r="P924" s="24">
        <f t="shared" si="44"/>
        <v>67.5</v>
      </c>
      <c r="Q924" s="8">
        <f>_xlfn.XLOOKUP($F924,products!$A$2:$A$49,products!$G$2:$G$49,,0)</f>
        <v>1.0125</v>
      </c>
      <c r="R924" s="6" t="str">
        <f>IF(_xlfn.XLOOKUP(E924,customers!A924:A1923,customers!I924:I1923,0)=0,"Not Available",(_xlfn.XLOOKUP(E924,customers!A924:A1923,customers!I924:I1923,0)))</f>
        <v>Yes</v>
      </c>
    </row>
    <row r="925" spans="1:18" x14ac:dyDescent="0.25">
      <c r="A925" s="9" t="s">
        <v>5709</v>
      </c>
      <c r="B925" s="25">
        <v>43746</v>
      </c>
      <c r="C925" s="9" t="str">
        <f t="shared" si="42"/>
        <v>Tuesday</v>
      </c>
      <c r="D925" s="9" t="str">
        <f t="shared" si="43"/>
        <v>October</v>
      </c>
      <c r="E925" s="9" t="s">
        <v>5710</v>
      </c>
      <c r="F925" s="9" t="s">
        <v>6185</v>
      </c>
      <c r="G925" s="9">
        <v>1</v>
      </c>
      <c r="H925" s="9" t="str">
        <f>_xlfn.XLOOKUP(E925,customers!$A$2:$A$1001,customers!$B$2:$B$1001,,0)</f>
        <v>Goldie Wynes</v>
      </c>
      <c r="I925" s="9" t="str">
        <f>IF(_xlfn.XLOOKUP(E925,customers!$A$2:$A$1001,customers!$C$2:$C$1001,,0)=0,"Not Available",(_xlfn.XLOOKUP(E925,customers!$A$2:$A$1001,customers!$C$2:$C$1001,,0)))</f>
        <v>gwynespn@dagondesign.com</v>
      </c>
      <c r="J925" s="9" t="str">
        <f>_xlfn.XLOOKUP(E925,customers!$A$1:$A$1001,customers!$G$1:$G$1001,,0)</f>
        <v>United States</v>
      </c>
      <c r="K925" s="9" t="str">
        <f>_xlfn.XLOOKUP($E925,customers!$A$2:$A$1001,customers!$F$2:$F$1001,,0)</f>
        <v>Austin</v>
      </c>
      <c r="L925" s="9" t="s">
        <v>6198</v>
      </c>
      <c r="M925" s="9" t="s">
        <v>6202</v>
      </c>
      <c r="N925" s="10">
        <f>INDEX(products!$A$1:$G$49,MATCH('orders '!$F925,products!$A$1:$A$49,0),MATCH('orders '!N$1,products!$A$1:$G$1,0))</f>
        <v>2.5</v>
      </c>
      <c r="O925" s="26">
        <f>INDEX(products!$A$1:$G$49,MATCH('orders '!$F925,products!$A$1:$A$49,0),MATCH('orders '!O$1,products!$A$1:$G$1,0))</f>
        <v>27.945</v>
      </c>
      <c r="P925" s="26">
        <f t="shared" si="44"/>
        <v>27.945</v>
      </c>
      <c r="Q925" s="11">
        <f>_xlfn.XLOOKUP($F925,products!$A$2:$A$49,products!$G$2:$G$49,,0)</f>
        <v>3.07395</v>
      </c>
      <c r="R925" s="6" t="str">
        <f>IF(_xlfn.XLOOKUP(E925,customers!A925:A1924,customers!I925:I1924,0)=0,"Not Available",(_xlfn.XLOOKUP(E925,customers!A925:A1924,customers!I925:I1924,0)))</f>
        <v>No</v>
      </c>
    </row>
    <row r="926" spans="1:18" x14ac:dyDescent="0.25">
      <c r="A926" s="6" t="s">
        <v>5715</v>
      </c>
      <c r="B926" s="23">
        <v>44451</v>
      </c>
      <c r="C926" s="6" t="str">
        <f t="shared" si="42"/>
        <v>Sunday</v>
      </c>
      <c r="D926" s="6" t="str">
        <f t="shared" si="43"/>
        <v>September</v>
      </c>
      <c r="E926" s="6" t="s">
        <v>5716</v>
      </c>
      <c r="F926" s="6" t="s">
        <v>6182</v>
      </c>
      <c r="G926" s="6">
        <v>3</v>
      </c>
      <c r="H926" s="6" t="str">
        <f>_xlfn.XLOOKUP(E926,customers!$A$2:$A$1001,customers!$B$2:$B$1001,,0)</f>
        <v>Celie MacCourt</v>
      </c>
      <c r="I926" s="6" t="str">
        <f>IF(_xlfn.XLOOKUP(E926,customers!$A$2:$A$1001,customers!$C$2:$C$1001,,0)=0,"Not Available",(_xlfn.XLOOKUP(E926,customers!$A$2:$A$1001,customers!$C$2:$C$1001,,0)))</f>
        <v>cmaccourtpo@amazon.com</v>
      </c>
      <c r="J926" s="6" t="str">
        <f>_xlfn.XLOOKUP(E926,customers!$A$1:$A$1001,customers!$G$1:$G$1001,,0)</f>
        <v>United States</v>
      </c>
      <c r="K926" s="6" t="str">
        <f>_xlfn.XLOOKUP($E926,customers!$A$2:$A$1001,customers!$F$2:$F$1001,,0)</f>
        <v>Orlando</v>
      </c>
      <c r="L926" s="6" t="s">
        <v>6199</v>
      </c>
      <c r="M926" s="6" t="s">
        <v>6200</v>
      </c>
      <c r="N926" s="7">
        <f>INDEX(products!$A$1:$G$49,MATCH('orders '!$F926,products!$A$1:$A$49,0),MATCH('orders '!N$1,products!$A$1:$G$1,0))</f>
        <v>2.5</v>
      </c>
      <c r="O926" s="24">
        <f>INDEX(products!$A$1:$G$49,MATCH('orders '!$F926,products!$A$1:$A$49,0),MATCH('orders '!O$1,products!$A$1:$G$1,0))</f>
        <v>29.784999999999997</v>
      </c>
      <c r="P926" s="24">
        <f t="shared" si="44"/>
        <v>89.35499999999999</v>
      </c>
      <c r="Q926" s="8">
        <f>_xlfn.XLOOKUP($F926,products!$A$2:$A$49,products!$G$2:$G$49,,0)</f>
        <v>2.6806499999999995</v>
      </c>
      <c r="R926" s="6" t="str">
        <f>IF(_xlfn.XLOOKUP(E926,customers!A926:A1925,customers!I926:I1925,0)=0,"Not Available",(_xlfn.XLOOKUP(E926,customers!A926:A1925,customers!I926:I1925,0)))</f>
        <v>No</v>
      </c>
    </row>
    <row r="927" spans="1:18" x14ac:dyDescent="0.25">
      <c r="A927" s="9" t="s">
        <v>5720</v>
      </c>
      <c r="B927" s="25">
        <v>44770</v>
      </c>
      <c r="C927" s="9" t="str">
        <f t="shared" si="42"/>
        <v>Thursday</v>
      </c>
      <c r="D927" s="9" t="str">
        <f t="shared" si="43"/>
        <v>July</v>
      </c>
      <c r="E927" s="9" t="s">
        <v>5554</v>
      </c>
      <c r="F927" s="9" t="s">
        <v>6157</v>
      </c>
      <c r="G927" s="9">
        <v>3</v>
      </c>
      <c r="H927" s="9" t="str">
        <f>_xlfn.XLOOKUP(E927,customers!$A$2:$A$1001,customers!$B$2:$B$1001,,0)</f>
        <v>Derick Snow</v>
      </c>
      <c r="I927" s="9" t="str">
        <f>IF(_xlfn.XLOOKUP(E927,customers!$A$2:$A$1001,customers!$C$2:$C$1001,,0)=0,"Not Available",(_xlfn.XLOOKUP(E927,customers!$A$2:$A$1001,customers!$C$2:$C$1001,,0)))</f>
        <v>Not Available</v>
      </c>
      <c r="J927" s="9" t="str">
        <f>_xlfn.XLOOKUP(E927,customers!$A$1:$A$1001,customers!$G$1:$G$1001,,0)</f>
        <v>United States</v>
      </c>
      <c r="K927" s="9" t="str">
        <f>_xlfn.XLOOKUP($E927,customers!$A$2:$A$1001,customers!$F$2:$F$1001,,0)</f>
        <v>New York City</v>
      </c>
      <c r="L927" s="9" t="s">
        <v>6199</v>
      </c>
      <c r="M927" s="9" t="s">
        <v>6197</v>
      </c>
      <c r="N927" s="10">
        <f>INDEX(products!$A$1:$G$49,MATCH('orders '!$F927,products!$A$1:$A$49,0),MATCH('orders '!N$1,products!$A$1:$G$1,0))</f>
        <v>0.5</v>
      </c>
      <c r="O927" s="26">
        <f>INDEX(products!$A$1:$G$49,MATCH('orders '!$F927,products!$A$1:$A$49,0),MATCH('orders '!O$1,products!$A$1:$G$1,0))</f>
        <v>6.75</v>
      </c>
      <c r="P927" s="26">
        <f t="shared" si="44"/>
        <v>20.25</v>
      </c>
      <c r="Q927" s="11">
        <f>_xlfn.XLOOKUP($F927,products!$A$2:$A$49,products!$G$2:$G$49,,0)</f>
        <v>0.60749999999999993</v>
      </c>
      <c r="R927" s="6" t="str">
        <f>IF(_xlfn.XLOOKUP(E927,customers!A927:A1926,customers!I927:I1926,0)=0,"Not Available",(_xlfn.XLOOKUP(E927,customers!A927:A1926,customers!I927:I1926,0)))</f>
        <v>Not Available</v>
      </c>
    </row>
    <row r="928" spans="1:18" x14ac:dyDescent="0.25">
      <c r="A928" s="6" t="s">
        <v>5725</v>
      </c>
      <c r="B928" s="23">
        <v>44012</v>
      </c>
      <c r="C928" s="6" t="str">
        <f t="shared" si="42"/>
        <v>Tuesday</v>
      </c>
      <c r="D928" s="6" t="str">
        <f t="shared" si="43"/>
        <v>June</v>
      </c>
      <c r="E928" s="6" t="s">
        <v>5726</v>
      </c>
      <c r="F928" s="6" t="s">
        <v>6157</v>
      </c>
      <c r="G928" s="6">
        <v>5</v>
      </c>
      <c r="H928" s="6" t="str">
        <f>_xlfn.XLOOKUP(E928,customers!$A$2:$A$1001,customers!$B$2:$B$1001,,0)</f>
        <v>Evy Wilsone</v>
      </c>
      <c r="I928" s="6" t="str">
        <f>IF(_xlfn.XLOOKUP(E928,customers!$A$2:$A$1001,customers!$C$2:$C$1001,,0)=0,"Not Available",(_xlfn.XLOOKUP(E928,customers!$A$2:$A$1001,customers!$C$2:$C$1001,,0)))</f>
        <v>ewilsonepq@eepurl.com</v>
      </c>
      <c r="J928" s="6" t="str">
        <f>_xlfn.XLOOKUP(E928,customers!$A$1:$A$1001,customers!$G$1:$G$1001,,0)</f>
        <v>United States</v>
      </c>
      <c r="K928" s="6" t="str">
        <f>_xlfn.XLOOKUP($E928,customers!$A$2:$A$1001,customers!$F$2:$F$1001,,0)</f>
        <v>Washington</v>
      </c>
      <c r="L928" s="6" t="s">
        <v>6199</v>
      </c>
      <c r="M928" s="6" t="s">
        <v>6197</v>
      </c>
      <c r="N928" s="7">
        <f>INDEX(products!$A$1:$G$49,MATCH('orders '!$F928,products!$A$1:$A$49,0),MATCH('orders '!N$1,products!$A$1:$G$1,0))</f>
        <v>0.5</v>
      </c>
      <c r="O928" s="24">
        <f>INDEX(products!$A$1:$G$49,MATCH('orders '!$F928,products!$A$1:$A$49,0),MATCH('orders '!O$1,products!$A$1:$G$1,0))</f>
        <v>6.75</v>
      </c>
      <c r="P928" s="24">
        <f t="shared" si="44"/>
        <v>33.75</v>
      </c>
      <c r="Q928" s="8">
        <f>_xlfn.XLOOKUP($F928,products!$A$2:$A$49,products!$G$2:$G$49,,0)</f>
        <v>0.60749999999999993</v>
      </c>
      <c r="R928" s="6" t="str">
        <f>IF(_xlfn.XLOOKUP(E928,customers!A928:A1927,customers!I928:I1927,0)=0,"Not Available",(_xlfn.XLOOKUP(E928,customers!A928:A1927,customers!I928:I1927,0)))</f>
        <v>Yes</v>
      </c>
    </row>
    <row r="929" spans="1:18" x14ac:dyDescent="0.25">
      <c r="A929" s="9" t="s">
        <v>5731</v>
      </c>
      <c r="B929" s="25">
        <v>43474</v>
      </c>
      <c r="C929" s="9" t="str">
        <f t="shared" si="42"/>
        <v>Wednesday</v>
      </c>
      <c r="D929" s="9" t="str">
        <f t="shared" si="43"/>
        <v>January</v>
      </c>
      <c r="E929" s="9" t="s">
        <v>5732</v>
      </c>
      <c r="F929" s="9" t="s">
        <v>6185</v>
      </c>
      <c r="G929" s="9">
        <v>4</v>
      </c>
      <c r="H929" s="9" t="str">
        <f>_xlfn.XLOOKUP(E929,customers!$A$2:$A$1001,customers!$B$2:$B$1001,,0)</f>
        <v>Dolores Duffie</v>
      </c>
      <c r="I929" s="9" t="str">
        <f>IF(_xlfn.XLOOKUP(E929,customers!$A$2:$A$1001,customers!$C$2:$C$1001,,0)=0,"Not Available",(_xlfn.XLOOKUP(E929,customers!$A$2:$A$1001,customers!$C$2:$C$1001,,0)))</f>
        <v>dduffiepr@time.com</v>
      </c>
      <c r="J929" s="9" t="str">
        <f>_xlfn.XLOOKUP(E929,customers!$A$1:$A$1001,customers!$G$1:$G$1001,,0)</f>
        <v>United States</v>
      </c>
      <c r="K929" s="9" t="str">
        <f>_xlfn.XLOOKUP($E929,customers!$A$2:$A$1001,customers!$F$2:$F$1001,,0)</f>
        <v>Portland</v>
      </c>
      <c r="L929" s="9" t="s">
        <v>6198</v>
      </c>
      <c r="M929" s="9" t="s">
        <v>6202</v>
      </c>
      <c r="N929" s="10">
        <f>INDEX(products!$A$1:$G$49,MATCH('orders '!$F929,products!$A$1:$A$49,0),MATCH('orders '!N$1,products!$A$1:$G$1,0))</f>
        <v>2.5</v>
      </c>
      <c r="O929" s="26">
        <f>INDEX(products!$A$1:$G$49,MATCH('orders '!$F929,products!$A$1:$A$49,0),MATCH('orders '!O$1,products!$A$1:$G$1,0))</f>
        <v>27.945</v>
      </c>
      <c r="P929" s="26">
        <f t="shared" si="44"/>
        <v>111.78</v>
      </c>
      <c r="Q929" s="11">
        <f>_xlfn.XLOOKUP($F929,products!$A$2:$A$49,products!$G$2:$G$49,,0)</f>
        <v>3.07395</v>
      </c>
      <c r="R929" s="6" t="str">
        <f>IF(_xlfn.XLOOKUP(E929,customers!A929:A1928,customers!I929:I1928,0)=0,"Not Available",(_xlfn.XLOOKUP(E929,customers!A929:A1928,customers!I929:I1928,0)))</f>
        <v>No</v>
      </c>
    </row>
    <row r="930" spans="1:18" x14ac:dyDescent="0.25">
      <c r="A930" s="6" t="s">
        <v>5737</v>
      </c>
      <c r="B930" s="23">
        <v>44754</v>
      </c>
      <c r="C930" s="6" t="str">
        <f t="shared" si="42"/>
        <v>Tuesday</v>
      </c>
      <c r="D930" s="6" t="str">
        <f t="shared" si="43"/>
        <v>July</v>
      </c>
      <c r="E930" s="6" t="s">
        <v>5738</v>
      </c>
      <c r="F930" s="6" t="s">
        <v>6166</v>
      </c>
      <c r="G930" s="6">
        <v>2</v>
      </c>
      <c r="H930" s="6" t="str">
        <f>_xlfn.XLOOKUP(E930,customers!$A$2:$A$1001,customers!$B$2:$B$1001,,0)</f>
        <v>Mathilda Matiasek</v>
      </c>
      <c r="I930" s="6" t="str">
        <f>IF(_xlfn.XLOOKUP(E930,customers!$A$2:$A$1001,customers!$C$2:$C$1001,,0)=0,"Not Available",(_xlfn.XLOOKUP(E930,customers!$A$2:$A$1001,customers!$C$2:$C$1001,,0)))</f>
        <v>mmatiasekps@ucoz.ru</v>
      </c>
      <c r="J930" s="6" t="str">
        <f>_xlfn.XLOOKUP(E930,customers!$A$1:$A$1001,customers!$G$1:$G$1001,,0)</f>
        <v>United States</v>
      </c>
      <c r="K930" s="6" t="str">
        <f>_xlfn.XLOOKUP($E930,customers!$A$2:$A$1001,customers!$F$2:$F$1001,,0)</f>
        <v>New York City</v>
      </c>
      <c r="L930" s="6" t="s">
        <v>6198</v>
      </c>
      <c r="M930" s="6" t="s">
        <v>6197</v>
      </c>
      <c r="N930" s="7">
        <f>INDEX(products!$A$1:$G$49,MATCH('orders '!$F930,products!$A$1:$A$49,0),MATCH('orders '!N$1,products!$A$1:$G$1,0))</f>
        <v>2.5</v>
      </c>
      <c r="O930" s="24">
        <f>INDEX(products!$A$1:$G$49,MATCH('orders '!$F930,products!$A$1:$A$49,0),MATCH('orders '!O$1,products!$A$1:$G$1,0))</f>
        <v>31.624999999999996</v>
      </c>
      <c r="P930" s="24">
        <f t="shared" si="44"/>
        <v>63.249999999999993</v>
      </c>
      <c r="Q930" s="8">
        <f>_xlfn.XLOOKUP($F930,products!$A$2:$A$49,products!$G$2:$G$49,,0)</f>
        <v>3.4787499999999998</v>
      </c>
      <c r="R930" s="6" t="str">
        <f>IF(_xlfn.XLOOKUP(E930,customers!A930:A1929,customers!I930:I1929,0)=0,"Not Available",(_xlfn.XLOOKUP(E930,customers!A930:A1929,customers!I930:I1929,0)))</f>
        <v>Yes</v>
      </c>
    </row>
    <row r="931" spans="1:18" x14ac:dyDescent="0.25">
      <c r="A931" s="9" t="s">
        <v>5742</v>
      </c>
      <c r="B931" s="25">
        <v>44165</v>
      </c>
      <c r="C931" s="9" t="str">
        <f t="shared" si="42"/>
        <v>Monday</v>
      </c>
      <c r="D931" s="9" t="str">
        <f t="shared" si="43"/>
        <v>November</v>
      </c>
      <c r="E931" s="9" t="s">
        <v>5743</v>
      </c>
      <c r="F931" s="9" t="s">
        <v>6184</v>
      </c>
      <c r="G931" s="9">
        <v>2</v>
      </c>
      <c r="H931" s="9" t="str">
        <f>_xlfn.XLOOKUP(E931,customers!$A$2:$A$1001,customers!$B$2:$B$1001,,0)</f>
        <v>Jarred Camillo</v>
      </c>
      <c r="I931" s="9" t="str">
        <f>IF(_xlfn.XLOOKUP(E931,customers!$A$2:$A$1001,customers!$C$2:$C$1001,,0)=0,"Not Available",(_xlfn.XLOOKUP(E931,customers!$A$2:$A$1001,customers!$C$2:$C$1001,,0)))</f>
        <v>jcamillopt@shinystat.com</v>
      </c>
      <c r="J931" s="9" t="str">
        <f>_xlfn.XLOOKUP(E931,customers!$A$1:$A$1001,customers!$G$1:$G$1001,,0)</f>
        <v>United States</v>
      </c>
      <c r="K931" s="9" t="str">
        <f>_xlfn.XLOOKUP($E931,customers!$A$2:$A$1001,customers!$F$2:$F$1001,,0)</f>
        <v>Washington</v>
      </c>
      <c r="L931" s="9" t="s">
        <v>6198</v>
      </c>
      <c r="M931" s="9" t="s">
        <v>6200</v>
      </c>
      <c r="N931" s="10">
        <f>INDEX(products!$A$1:$G$49,MATCH('orders '!$F931,products!$A$1:$A$49,0),MATCH('orders '!N$1,products!$A$1:$G$1,0))</f>
        <v>0.2</v>
      </c>
      <c r="O931" s="26">
        <f>INDEX(products!$A$1:$G$49,MATCH('orders '!$F931,products!$A$1:$A$49,0),MATCH('orders '!O$1,products!$A$1:$G$1,0))</f>
        <v>4.4550000000000001</v>
      </c>
      <c r="P931" s="26">
        <f t="shared" si="44"/>
        <v>8.91</v>
      </c>
      <c r="Q931" s="11">
        <f>_xlfn.XLOOKUP($F931,products!$A$2:$A$49,products!$G$2:$G$49,,0)</f>
        <v>0.49004999999999999</v>
      </c>
      <c r="R931" s="6" t="str">
        <f>IF(_xlfn.XLOOKUP(E931,customers!A931:A1930,customers!I931:I1930,0)=0,"Not Available",(_xlfn.XLOOKUP(E931,customers!A931:A1930,customers!I931:I1930,0)))</f>
        <v>Yes</v>
      </c>
    </row>
    <row r="932" spans="1:18" x14ac:dyDescent="0.25">
      <c r="A932" s="6" t="s">
        <v>5748</v>
      </c>
      <c r="B932" s="23">
        <v>43546</v>
      </c>
      <c r="C932" s="6" t="str">
        <f t="shared" si="42"/>
        <v>Friday</v>
      </c>
      <c r="D932" s="6" t="str">
        <f t="shared" si="43"/>
        <v>March</v>
      </c>
      <c r="E932" s="6" t="s">
        <v>5749</v>
      </c>
      <c r="F932" s="6" t="s">
        <v>6183</v>
      </c>
      <c r="G932" s="6">
        <v>1</v>
      </c>
      <c r="H932" s="6" t="str">
        <f>_xlfn.XLOOKUP(E932,customers!$A$2:$A$1001,customers!$B$2:$B$1001,,0)</f>
        <v>Kameko Philbrick</v>
      </c>
      <c r="I932" s="6" t="str">
        <f>IF(_xlfn.XLOOKUP(E932,customers!$A$2:$A$1001,customers!$C$2:$C$1001,,0)=0,"Not Available",(_xlfn.XLOOKUP(E932,customers!$A$2:$A$1001,customers!$C$2:$C$1001,,0)))</f>
        <v>kphilbrickpu@cdc.gov</v>
      </c>
      <c r="J932" s="6" t="str">
        <f>_xlfn.XLOOKUP(E932,customers!$A$1:$A$1001,customers!$G$1:$G$1001,,0)</f>
        <v>United States</v>
      </c>
      <c r="K932" s="6" t="str">
        <f>_xlfn.XLOOKUP($E932,customers!$A$2:$A$1001,customers!$F$2:$F$1001,,0)</f>
        <v>Washington</v>
      </c>
      <c r="L932" s="6" t="s">
        <v>6198</v>
      </c>
      <c r="M932" s="6" t="s">
        <v>6202</v>
      </c>
      <c r="N932" s="7">
        <f>INDEX(products!$A$1:$G$49,MATCH('orders '!$F932,products!$A$1:$A$49,0),MATCH('orders '!N$1,products!$A$1:$G$1,0))</f>
        <v>1</v>
      </c>
      <c r="O932" s="24">
        <f>INDEX(products!$A$1:$G$49,MATCH('orders '!$F932,products!$A$1:$A$49,0),MATCH('orders '!O$1,products!$A$1:$G$1,0))</f>
        <v>12.15</v>
      </c>
      <c r="P932" s="24">
        <f t="shared" si="44"/>
        <v>12.15</v>
      </c>
      <c r="Q932" s="8">
        <f>_xlfn.XLOOKUP($F932,products!$A$2:$A$49,products!$G$2:$G$49,,0)</f>
        <v>1.3365</v>
      </c>
      <c r="R932" s="6" t="str">
        <f>IF(_xlfn.XLOOKUP(E932,customers!A932:A1931,customers!I932:I1931,0)=0,"Not Available",(_xlfn.XLOOKUP(E932,customers!A932:A1931,customers!I932:I1931,0)))</f>
        <v>Yes</v>
      </c>
    </row>
    <row r="933" spans="1:18" x14ac:dyDescent="0.25">
      <c r="A933" s="9" t="s">
        <v>5753</v>
      </c>
      <c r="B933" s="25">
        <v>44607</v>
      </c>
      <c r="C933" s="9" t="str">
        <f t="shared" si="42"/>
        <v>Tuesday</v>
      </c>
      <c r="D933" s="9" t="str">
        <f t="shared" si="43"/>
        <v>February</v>
      </c>
      <c r="E933" s="9" t="s">
        <v>5754</v>
      </c>
      <c r="F933" s="9" t="s">
        <v>6158</v>
      </c>
      <c r="G933" s="9">
        <v>4</v>
      </c>
      <c r="H933" s="9" t="str">
        <f>_xlfn.XLOOKUP(E933,customers!$A$2:$A$1001,customers!$B$2:$B$1001,,0)</f>
        <v>Mallory Shrimpling</v>
      </c>
      <c r="I933" s="9" t="str">
        <f>IF(_xlfn.XLOOKUP(E933,customers!$A$2:$A$1001,customers!$C$2:$C$1001,,0)=0,"Not Available",(_xlfn.XLOOKUP(E933,customers!$A$2:$A$1001,customers!$C$2:$C$1001,,0)))</f>
        <v>Not Available</v>
      </c>
      <c r="J933" s="9" t="str">
        <f>_xlfn.XLOOKUP(E933,customers!$A$1:$A$1001,customers!$G$1:$G$1001,,0)</f>
        <v>United States</v>
      </c>
      <c r="K933" s="9" t="str">
        <f>_xlfn.XLOOKUP($E933,customers!$A$2:$A$1001,customers!$F$2:$F$1001,,0)</f>
        <v>Allentown</v>
      </c>
      <c r="L933" s="9" t="s">
        <v>6199</v>
      </c>
      <c r="M933" s="9" t="s">
        <v>6202</v>
      </c>
      <c r="N933" s="10">
        <f>INDEX(products!$A$1:$G$49,MATCH('orders '!$F933,products!$A$1:$A$49,0),MATCH('orders '!N$1,products!$A$1:$G$1,0))</f>
        <v>0.5</v>
      </c>
      <c r="O933" s="26">
        <f>INDEX(products!$A$1:$G$49,MATCH('orders '!$F933,products!$A$1:$A$49,0),MATCH('orders '!O$1,products!$A$1:$G$1,0))</f>
        <v>5.97</v>
      </c>
      <c r="P933" s="26">
        <f t="shared" si="44"/>
        <v>23.88</v>
      </c>
      <c r="Q933" s="11">
        <f>_xlfn.XLOOKUP($F933,products!$A$2:$A$49,products!$G$2:$G$49,,0)</f>
        <v>0.5373</v>
      </c>
      <c r="R933" s="6" t="str">
        <f>IF(_xlfn.XLOOKUP(E933,customers!A933:A1932,customers!I933:I1932,0)=0,"Not Available",(_xlfn.XLOOKUP(E933,customers!A933:A1932,customers!I933:I1932,0)))</f>
        <v>Yes</v>
      </c>
    </row>
    <row r="934" spans="1:18" x14ac:dyDescent="0.25">
      <c r="A934" s="6" t="s">
        <v>5757</v>
      </c>
      <c r="B934" s="23">
        <v>44117</v>
      </c>
      <c r="C934" s="6" t="str">
        <f t="shared" si="42"/>
        <v>Tuesday</v>
      </c>
      <c r="D934" s="6" t="str">
        <f t="shared" si="43"/>
        <v>October</v>
      </c>
      <c r="E934" s="6" t="s">
        <v>5758</v>
      </c>
      <c r="F934" s="6" t="s">
        <v>6141</v>
      </c>
      <c r="G934" s="6">
        <v>4</v>
      </c>
      <c r="H934" s="6" t="str">
        <f>_xlfn.XLOOKUP(E934,customers!$A$2:$A$1001,customers!$B$2:$B$1001,,0)</f>
        <v>Barnett Sillis</v>
      </c>
      <c r="I934" s="6" t="str">
        <f>IF(_xlfn.XLOOKUP(E934,customers!$A$2:$A$1001,customers!$C$2:$C$1001,,0)=0,"Not Available",(_xlfn.XLOOKUP(E934,customers!$A$2:$A$1001,customers!$C$2:$C$1001,,0)))</f>
        <v>bsillispw@istockphoto.com</v>
      </c>
      <c r="J934" s="6" t="str">
        <f>_xlfn.XLOOKUP(E934,customers!$A$1:$A$1001,customers!$G$1:$G$1001,,0)</f>
        <v>United States</v>
      </c>
      <c r="K934" s="6" t="str">
        <f>_xlfn.XLOOKUP($E934,customers!$A$2:$A$1001,customers!$F$2:$F$1001,,0)</f>
        <v>Miami</v>
      </c>
      <c r="L934" s="6" t="s">
        <v>6198</v>
      </c>
      <c r="M934" s="6" t="s">
        <v>6197</v>
      </c>
      <c r="N934" s="7">
        <f>INDEX(products!$A$1:$G$49,MATCH('orders '!$F934,products!$A$1:$A$49,0),MATCH('orders '!N$1,products!$A$1:$G$1,0))</f>
        <v>1</v>
      </c>
      <c r="O934" s="24">
        <f>INDEX(products!$A$1:$G$49,MATCH('orders '!$F934,products!$A$1:$A$49,0),MATCH('orders '!O$1,products!$A$1:$G$1,0))</f>
        <v>13.75</v>
      </c>
      <c r="P934" s="24">
        <f t="shared" si="44"/>
        <v>55</v>
      </c>
      <c r="Q934" s="8">
        <f>_xlfn.XLOOKUP($F934,products!$A$2:$A$49,products!$G$2:$G$49,,0)</f>
        <v>1.5125</v>
      </c>
      <c r="R934" s="6" t="str">
        <f>IF(_xlfn.XLOOKUP(E934,customers!A934:A1933,customers!I934:I1933,0)=0,"Not Available",(_xlfn.XLOOKUP(E934,customers!A934:A1933,customers!I934:I1933,0)))</f>
        <v>No</v>
      </c>
    </row>
    <row r="935" spans="1:18" x14ac:dyDescent="0.25">
      <c r="A935" s="9" t="s">
        <v>5763</v>
      </c>
      <c r="B935" s="25">
        <v>44557</v>
      </c>
      <c r="C935" s="9" t="str">
        <f t="shared" si="42"/>
        <v>Monday</v>
      </c>
      <c r="D935" s="9" t="str">
        <f t="shared" si="43"/>
        <v>December</v>
      </c>
      <c r="E935" s="9" t="s">
        <v>5764</v>
      </c>
      <c r="F935" s="9" t="s">
        <v>6177</v>
      </c>
      <c r="G935" s="9">
        <v>3</v>
      </c>
      <c r="H935" s="9" t="str">
        <f>_xlfn.XLOOKUP(E935,customers!$A$2:$A$1001,customers!$B$2:$B$1001,,0)</f>
        <v>Brenn Dundredge</v>
      </c>
      <c r="I935" s="9" t="str">
        <f>IF(_xlfn.XLOOKUP(E935,customers!$A$2:$A$1001,customers!$C$2:$C$1001,,0)=0,"Not Available",(_xlfn.XLOOKUP(E935,customers!$A$2:$A$1001,customers!$C$2:$C$1001,,0)))</f>
        <v>Not Available</v>
      </c>
      <c r="J935" s="9" t="str">
        <f>_xlfn.XLOOKUP(E935,customers!$A$1:$A$1001,customers!$G$1:$G$1001,,0)</f>
        <v>United States</v>
      </c>
      <c r="K935" s="9" t="str">
        <f>_xlfn.XLOOKUP($E935,customers!$A$2:$A$1001,customers!$F$2:$F$1001,,0)</f>
        <v>Oklahoma City</v>
      </c>
      <c r="L935" s="9" t="s">
        <v>6196</v>
      </c>
      <c r="M935" s="9" t="s">
        <v>6202</v>
      </c>
      <c r="N935" s="10">
        <f>INDEX(products!$A$1:$G$49,MATCH('orders '!$F935,products!$A$1:$A$49,0),MATCH('orders '!N$1,products!$A$1:$G$1,0))</f>
        <v>1</v>
      </c>
      <c r="O935" s="26">
        <f>INDEX(products!$A$1:$G$49,MATCH('orders '!$F935,products!$A$1:$A$49,0),MATCH('orders '!O$1,products!$A$1:$G$1,0))</f>
        <v>8.9499999999999993</v>
      </c>
      <c r="P935" s="26">
        <f t="shared" si="44"/>
        <v>26.849999999999998</v>
      </c>
      <c r="Q935" s="11">
        <f>_xlfn.XLOOKUP($F935,products!$A$2:$A$49,products!$G$2:$G$49,,0)</f>
        <v>0.53699999999999992</v>
      </c>
      <c r="R935" s="6" t="str">
        <f>IF(_xlfn.XLOOKUP(E935,customers!A935:A1934,customers!I935:I1934,0)=0,"Not Available",(_xlfn.XLOOKUP(E935,customers!A935:A1934,customers!I935:I1934,0)))</f>
        <v>Yes</v>
      </c>
    </row>
    <row r="936" spans="1:18" x14ac:dyDescent="0.25">
      <c r="A936" s="6" t="s">
        <v>5768</v>
      </c>
      <c r="B936" s="23">
        <v>44409</v>
      </c>
      <c r="C936" s="6" t="str">
        <f t="shared" si="42"/>
        <v>Sunday</v>
      </c>
      <c r="D936" s="6" t="str">
        <f t="shared" si="43"/>
        <v>August</v>
      </c>
      <c r="E936" s="6" t="s">
        <v>5769</v>
      </c>
      <c r="F936" s="6" t="s">
        <v>6151</v>
      </c>
      <c r="G936" s="6">
        <v>5</v>
      </c>
      <c r="H936" s="6" t="str">
        <f>_xlfn.XLOOKUP(E936,customers!$A$2:$A$1001,customers!$B$2:$B$1001,,0)</f>
        <v>Read Cutts</v>
      </c>
      <c r="I936" s="6" t="str">
        <f>IF(_xlfn.XLOOKUP(E936,customers!$A$2:$A$1001,customers!$C$2:$C$1001,,0)=0,"Not Available",(_xlfn.XLOOKUP(E936,customers!$A$2:$A$1001,customers!$C$2:$C$1001,,0)))</f>
        <v>rcuttspy@techcrunch.com</v>
      </c>
      <c r="J936" s="6" t="str">
        <f>_xlfn.XLOOKUP(E936,customers!$A$1:$A$1001,customers!$G$1:$G$1001,,0)</f>
        <v>United States</v>
      </c>
      <c r="K936" s="6" t="str">
        <f>_xlfn.XLOOKUP($E936,customers!$A$2:$A$1001,customers!$F$2:$F$1001,,0)</f>
        <v>Rockford</v>
      </c>
      <c r="L936" s="6" t="s">
        <v>6196</v>
      </c>
      <c r="M936" s="6" t="s">
        <v>6197</v>
      </c>
      <c r="N936" s="7">
        <f>INDEX(products!$A$1:$G$49,MATCH('orders '!$F936,products!$A$1:$A$49,0),MATCH('orders '!N$1,products!$A$1:$G$1,0))</f>
        <v>2.5</v>
      </c>
      <c r="O936" s="24">
        <f>INDEX(products!$A$1:$G$49,MATCH('orders '!$F936,products!$A$1:$A$49,0),MATCH('orders '!O$1,products!$A$1:$G$1,0))</f>
        <v>22.884999999999998</v>
      </c>
      <c r="P936" s="24">
        <f t="shared" si="44"/>
        <v>114.42499999999998</v>
      </c>
      <c r="Q936" s="8">
        <f>_xlfn.XLOOKUP($F936,products!$A$2:$A$49,products!$G$2:$G$49,,0)</f>
        <v>1.3730999999999998</v>
      </c>
      <c r="R936" s="6" t="str">
        <f>IF(_xlfn.XLOOKUP(E936,customers!A936:A1935,customers!I936:I1935,0)=0,"Not Available",(_xlfn.XLOOKUP(E936,customers!A936:A1935,customers!I936:I1935,0)))</f>
        <v>No</v>
      </c>
    </row>
    <row r="937" spans="1:18" x14ac:dyDescent="0.25">
      <c r="A937" s="9" t="s">
        <v>5774</v>
      </c>
      <c r="B937" s="25">
        <v>44153</v>
      </c>
      <c r="C937" s="9" t="str">
        <f t="shared" si="42"/>
        <v>Wednesday</v>
      </c>
      <c r="D937" s="9" t="str">
        <f t="shared" si="43"/>
        <v>November</v>
      </c>
      <c r="E937" s="9" t="s">
        <v>5775</v>
      </c>
      <c r="F937" s="9" t="s">
        <v>6175</v>
      </c>
      <c r="G937" s="9">
        <v>6</v>
      </c>
      <c r="H937" s="9" t="str">
        <f>_xlfn.XLOOKUP(E937,customers!$A$2:$A$1001,customers!$B$2:$B$1001,,0)</f>
        <v>Michale Delves</v>
      </c>
      <c r="I937" s="9" t="str">
        <f>IF(_xlfn.XLOOKUP(E937,customers!$A$2:$A$1001,customers!$C$2:$C$1001,,0)=0,"Not Available",(_xlfn.XLOOKUP(E937,customers!$A$2:$A$1001,customers!$C$2:$C$1001,,0)))</f>
        <v>mdelvespz@nature.com</v>
      </c>
      <c r="J937" s="9" t="str">
        <f>_xlfn.XLOOKUP(E937,customers!$A$1:$A$1001,customers!$G$1:$G$1001,,0)</f>
        <v>United States</v>
      </c>
      <c r="K937" s="9" t="str">
        <f>_xlfn.XLOOKUP($E937,customers!$A$2:$A$1001,customers!$F$2:$F$1001,,0)</f>
        <v>Montgomery</v>
      </c>
      <c r="L937" s="9" t="s">
        <v>6199</v>
      </c>
      <c r="M937" s="9" t="s">
        <v>6197</v>
      </c>
      <c r="N937" s="10">
        <f>INDEX(products!$A$1:$G$49,MATCH('orders '!$F937,products!$A$1:$A$49,0),MATCH('orders '!N$1,products!$A$1:$G$1,0))</f>
        <v>2.5</v>
      </c>
      <c r="O937" s="26">
        <f>INDEX(products!$A$1:$G$49,MATCH('orders '!$F937,products!$A$1:$A$49,0),MATCH('orders '!O$1,products!$A$1:$G$1,0))</f>
        <v>25.874999999999996</v>
      </c>
      <c r="P937" s="26">
        <f t="shared" si="44"/>
        <v>155.24999999999997</v>
      </c>
      <c r="Q937" s="11">
        <f>_xlfn.XLOOKUP($F937,products!$A$2:$A$49,products!$G$2:$G$49,,0)</f>
        <v>2.3287499999999994</v>
      </c>
      <c r="R937" s="6" t="str">
        <f>IF(_xlfn.XLOOKUP(E937,customers!A937:A1936,customers!I937:I1936,0)=0,"Not Available",(_xlfn.XLOOKUP(E937,customers!A937:A1936,customers!I937:I1936,0)))</f>
        <v>Yes</v>
      </c>
    </row>
    <row r="938" spans="1:18" x14ac:dyDescent="0.25">
      <c r="A938" s="6" t="s">
        <v>5780</v>
      </c>
      <c r="B938" s="23">
        <v>44493</v>
      </c>
      <c r="C938" s="6" t="str">
        <f t="shared" si="42"/>
        <v>Sunday</v>
      </c>
      <c r="D938" s="6" t="str">
        <f t="shared" si="43"/>
        <v>October</v>
      </c>
      <c r="E938" s="6" t="s">
        <v>5781</v>
      </c>
      <c r="F938" s="6" t="s">
        <v>6169</v>
      </c>
      <c r="G938" s="6">
        <v>3</v>
      </c>
      <c r="H938" s="6" t="str">
        <f>_xlfn.XLOOKUP(E938,customers!$A$2:$A$1001,customers!$B$2:$B$1001,,0)</f>
        <v>Devland Gritton</v>
      </c>
      <c r="I938" s="6" t="str">
        <f>IF(_xlfn.XLOOKUP(E938,customers!$A$2:$A$1001,customers!$C$2:$C$1001,,0)=0,"Not Available",(_xlfn.XLOOKUP(E938,customers!$A$2:$A$1001,customers!$C$2:$C$1001,,0)))</f>
        <v>dgrittonq0@nydailynews.com</v>
      </c>
      <c r="J938" s="6" t="str">
        <f>_xlfn.XLOOKUP(E938,customers!$A$1:$A$1001,customers!$G$1:$G$1001,,0)</f>
        <v>United States</v>
      </c>
      <c r="K938" s="6" t="str">
        <f>_xlfn.XLOOKUP($E938,customers!$A$2:$A$1001,customers!$F$2:$F$1001,,0)</f>
        <v>Pasadena</v>
      </c>
      <c r="L938" s="6" t="s">
        <v>6201</v>
      </c>
      <c r="M938" s="6" t="s">
        <v>6202</v>
      </c>
      <c r="N938" s="7">
        <f>INDEX(products!$A$1:$G$49,MATCH('orders '!$F938,products!$A$1:$A$49,0),MATCH('orders '!N$1,products!$A$1:$G$1,0))</f>
        <v>0.5</v>
      </c>
      <c r="O938" s="24">
        <f>INDEX(products!$A$1:$G$49,MATCH('orders '!$F938,products!$A$1:$A$49,0),MATCH('orders '!O$1,products!$A$1:$G$1,0))</f>
        <v>7.77</v>
      </c>
      <c r="P938" s="24">
        <f t="shared" si="44"/>
        <v>23.31</v>
      </c>
      <c r="Q938" s="8">
        <f>_xlfn.XLOOKUP($F938,products!$A$2:$A$49,products!$G$2:$G$49,,0)</f>
        <v>1.0101</v>
      </c>
      <c r="R938" s="6" t="str">
        <f>IF(_xlfn.XLOOKUP(E938,customers!A938:A1937,customers!I938:I1937,0)=0,"Not Available",(_xlfn.XLOOKUP(E938,customers!A938:A1937,customers!I938:I1937,0)))</f>
        <v>Yes</v>
      </c>
    </row>
    <row r="939" spans="1:18" x14ac:dyDescent="0.25">
      <c r="A939" s="9" t="s">
        <v>5780</v>
      </c>
      <c r="B939" s="25">
        <v>44493</v>
      </c>
      <c r="C939" s="9" t="str">
        <f t="shared" si="42"/>
        <v>Sunday</v>
      </c>
      <c r="D939" s="9" t="str">
        <f t="shared" si="43"/>
        <v>October</v>
      </c>
      <c r="E939" s="9" t="s">
        <v>5781</v>
      </c>
      <c r="F939" s="9" t="s">
        <v>6151</v>
      </c>
      <c r="G939" s="9">
        <v>4</v>
      </c>
      <c r="H939" s="9" t="str">
        <f>_xlfn.XLOOKUP(E939,customers!$A$2:$A$1001,customers!$B$2:$B$1001,,0)</f>
        <v>Devland Gritton</v>
      </c>
      <c r="I939" s="9" t="str">
        <f>IF(_xlfn.XLOOKUP(E939,customers!$A$2:$A$1001,customers!$C$2:$C$1001,,0)=0,"Not Available",(_xlfn.XLOOKUP(E939,customers!$A$2:$A$1001,customers!$C$2:$C$1001,,0)))</f>
        <v>dgrittonq0@nydailynews.com</v>
      </c>
      <c r="J939" s="9" t="str">
        <f>_xlfn.XLOOKUP(E939,customers!$A$1:$A$1001,customers!$G$1:$G$1001,,0)</f>
        <v>United States</v>
      </c>
      <c r="K939" s="9" t="str">
        <f>_xlfn.XLOOKUP($E939,customers!$A$2:$A$1001,customers!$F$2:$F$1001,,0)</f>
        <v>Pasadena</v>
      </c>
      <c r="L939" s="9" t="s">
        <v>6196</v>
      </c>
      <c r="M939" s="9" t="s">
        <v>6197</v>
      </c>
      <c r="N939" s="10">
        <f>INDEX(products!$A$1:$G$49,MATCH('orders '!$F939,products!$A$1:$A$49,0),MATCH('orders '!N$1,products!$A$1:$G$1,0))</f>
        <v>2.5</v>
      </c>
      <c r="O939" s="26">
        <f>INDEX(products!$A$1:$G$49,MATCH('orders '!$F939,products!$A$1:$A$49,0),MATCH('orders '!O$1,products!$A$1:$G$1,0))</f>
        <v>22.884999999999998</v>
      </c>
      <c r="P939" s="26">
        <f t="shared" si="44"/>
        <v>91.539999999999992</v>
      </c>
      <c r="Q939" s="11">
        <f>_xlfn.XLOOKUP($F939,products!$A$2:$A$49,products!$G$2:$G$49,,0)</f>
        <v>1.3730999999999998</v>
      </c>
      <c r="R939" s="6" t="str">
        <f>IF(_xlfn.XLOOKUP(E939,customers!A939:A1938,customers!I939:I1938,0)=0,"Not Available",(_xlfn.XLOOKUP(E939,customers!A939:A1938,customers!I939:I1938,0)))</f>
        <v>Not Available</v>
      </c>
    </row>
    <row r="940" spans="1:18" x14ac:dyDescent="0.25">
      <c r="A940" s="6" t="s">
        <v>5791</v>
      </c>
      <c r="B940" s="23">
        <v>43829</v>
      </c>
      <c r="C940" s="6" t="str">
        <f t="shared" si="42"/>
        <v>Monday</v>
      </c>
      <c r="D940" s="6" t="str">
        <f t="shared" si="43"/>
        <v>December</v>
      </c>
      <c r="E940" s="6" t="s">
        <v>5792</v>
      </c>
      <c r="F940" s="6" t="s">
        <v>6171</v>
      </c>
      <c r="G940" s="6">
        <v>5</v>
      </c>
      <c r="H940" s="6" t="str">
        <f>_xlfn.XLOOKUP(E940,customers!$A$2:$A$1001,customers!$B$2:$B$1001,,0)</f>
        <v>Dell Gut</v>
      </c>
      <c r="I940" s="6" t="str">
        <f>IF(_xlfn.XLOOKUP(E940,customers!$A$2:$A$1001,customers!$C$2:$C$1001,,0)=0,"Not Available",(_xlfn.XLOOKUP(E940,customers!$A$2:$A$1001,customers!$C$2:$C$1001,,0)))</f>
        <v>dgutq2@umich.edu</v>
      </c>
      <c r="J940" s="6" t="str">
        <f>_xlfn.XLOOKUP(E940,customers!$A$1:$A$1001,customers!$G$1:$G$1001,,0)</f>
        <v>United States</v>
      </c>
      <c r="K940" s="6" t="str">
        <f>_xlfn.XLOOKUP($E940,customers!$A$2:$A$1001,customers!$F$2:$F$1001,,0)</f>
        <v>Houston</v>
      </c>
      <c r="L940" s="6" t="s">
        <v>6198</v>
      </c>
      <c r="M940" s="6" t="s">
        <v>6200</v>
      </c>
      <c r="N940" s="7">
        <f>INDEX(products!$A$1:$G$49,MATCH('orders '!$F940,products!$A$1:$A$49,0),MATCH('orders '!N$1,products!$A$1:$G$1,0))</f>
        <v>1</v>
      </c>
      <c r="O940" s="24">
        <f>INDEX(products!$A$1:$G$49,MATCH('orders '!$F940,products!$A$1:$A$49,0),MATCH('orders '!O$1,products!$A$1:$G$1,0))</f>
        <v>14.85</v>
      </c>
      <c r="P940" s="24">
        <f t="shared" si="44"/>
        <v>74.25</v>
      </c>
      <c r="Q940" s="8">
        <f>_xlfn.XLOOKUP($F940,products!$A$2:$A$49,products!$G$2:$G$49,,0)</f>
        <v>1.6335</v>
      </c>
      <c r="R940" s="6" t="str">
        <f>IF(_xlfn.XLOOKUP(E940,customers!A940:A1939,customers!I940:I1939,0)=0,"Not Available",(_xlfn.XLOOKUP(E940,customers!A940:A1939,customers!I940:I1939,0)))</f>
        <v>Yes</v>
      </c>
    </row>
    <row r="941" spans="1:18" x14ac:dyDescent="0.25">
      <c r="A941" s="9" t="s">
        <v>5797</v>
      </c>
      <c r="B941" s="25">
        <v>44229</v>
      </c>
      <c r="C941" s="9" t="str">
        <f t="shared" si="42"/>
        <v>Tuesday</v>
      </c>
      <c r="D941" s="9" t="str">
        <f t="shared" si="43"/>
        <v>February</v>
      </c>
      <c r="E941" s="9" t="s">
        <v>5798</v>
      </c>
      <c r="F941" s="9" t="s">
        <v>6145</v>
      </c>
      <c r="G941" s="9">
        <v>6</v>
      </c>
      <c r="H941" s="9" t="str">
        <f>_xlfn.XLOOKUP(E941,customers!$A$2:$A$1001,customers!$B$2:$B$1001,,0)</f>
        <v>Willy Pummery</v>
      </c>
      <c r="I941" s="9" t="str">
        <f>IF(_xlfn.XLOOKUP(E941,customers!$A$2:$A$1001,customers!$C$2:$C$1001,,0)=0,"Not Available",(_xlfn.XLOOKUP(E941,customers!$A$2:$A$1001,customers!$C$2:$C$1001,,0)))</f>
        <v>wpummeryq3@topsy.com</v>
      </c>
      <c r="J941" s="9" t="str">
        <f>_xlfn.XLOOKUP(E941,customers!$A$1:$A$1001,customers!$G$1:$G$1001,,0)</f>
        <v>United States</v>
      </c>
      <c r="K941" s="9" t="str">
        <f>_xlfn.XLOOKUP($E941,customers!$A$2:$A$1001,customers!$F$2:$F$1001,,0)</f>
        <v>Muskegon</v>
      </c>
      <c r="L941" s="9" t="s">
        <v>6201</v>
      </c>
      <c r="M941" s="9" t="s">
        <v>6200</v>
      </c>
      <c r="N941" s="10">
        <f>INDEX(products!$A$1:$G$49,MATCH('orders '!$F941,products!$A$1:$A$49,0),MATCH('orders '!N$1,products!$A$1:$G$1,0))</f>
        <v>0.2</v>
      </c>
      <c r="O941" s="26">
        <f>INDEX(products!$A$1:$G$49,MATCH('orders '!$F941,products!$A$1:$A$49,0),MATCH('orders '!O$1,products!$A$1:$G$1,0))</f>
        <v>4.7549999999999999</v>
      </c>
      <c r="P941" s="26">
        <f t="shared" si="44"/>
        <v>28.53</v>
      </c>
      <c r="Q941" s="11">
        <f>_xlfn.XLOOKUP($F941,products!$A$2:$A$49,products!$G$2:$G$49,,0)</f>
        <v>0.61814999999999998</v>
      </c>
      <c r="R941" s="6" t="str">
        <f>IF(_xlfn.XLOOKUP(E941,customers!A941:A1940,customers!I941:I1940,0)=0,"Not Available",(_xlfn.XLOOKUP(E941,customers!A941:A1940,customers!I941:I1940,0)))</f>
        <v>No</v>
      </c>
    </row>
    <row r="942" spans="1:18" x14ac:dyDescent="0.25">
      <c r="A942" s="6" t="s">
        <v>5803</v>
      </c>
      <c r="B942" s="23">
        <v>44332</v>
      </c>
      <c r="C942" s="6" t="str">
        <f t="shared" si="42"/>
        <v>Sunday</v>
      </c>
      <c r="D942" s="6" t="str">
        <f t="shared" si="43"/>
        <v>May</v>
      </c>
      <c r="E942" s="6" t="s">
        <v>5804</v>
      </c>
      <c r="F942" s="6" t="s">
        <v>6173</v>
      </c>
      <c r="G942" s="6">
        <v>2</v>
      </c>
      <c r="H942" s="6" t="str">
        <f>_xlfn.XLOOKUP(E942,customers!$A$2:$A$1001,customers!$B$2:$B$1001,,0)</f>
        <v>Geoffrey Siuda</v>
      </c>
      <c r="I942" s="6" t="str">
        <f>IF(_xlfn.XLOOKUP(E942,customers!$A$2:$A$1001,customers!$C$2:$C$1001,,0)=0,"Not Available",(_xlfn.XLOOKUP(E942,customers!$A$2:$A$1001,customers!$C$2:$C$1001,,0)))</f>
        <v>gsiudaq4@nytimes.com</v>
      </c>
      <c r="J942" s="6" t="str">
        <f>_xlfn.XLOOKUP(E942,customers!$A$1:$A$1001,customers!$G$1:$G$1001,,0)</f>
        <v>United States</v>
      </c>
      <c r="K942" s="6" t="str">
        <f>_xlfn.XLOOKUP($E942,customers!$A$2:$A$1001,customers!$F$2:$F$1001,,0)</f>
        <v>Washington</v>
      </c>
      <c r="L942" s="6" t="s">
        <v>6196</v>
      </c>
      <c r="M942" s="6" t="s">
        <v>6200</v>
      </c>
      <c r="N942" s="7">
        <f>INDEX(products!$A$1:$G$49,MATCH('orders '!$F942,products!$A$1:$A$49,0),MATCH('orders '!N$1,products!$A$1:$G$1,0))</f>
        <v>0.5</v>
      </c>
      <c r="O942" s="24">
        <f>INDEX(products!$A$1:$G$49,MATCH('orders '!$F942,products!$A$1:$A$49,0),MATCH('orders '!O$1,products!$A$1:$G$1,0))</f>
        <v>7.169999999999999</v>
      </c>
      <c r="P942" s="24">
        <f t="shared" si="44"/>
        <v>14.339999999999998</v>
      </c>
      <c r="Q942" s="8">
        <f>_xlfn.XLOOKUP($F942,products!$A$2:$A$49,products!$G$2:$G$49,,0)</f>
        <v>0.43019999999999992</v>
      </c>
      <c r="R942" s="6" t="str">
        <f>IF(_xlfn.XLOOKUP(E942,customers!A942:A1941,customers!I942:I1941,0)=0,"Not Available",(_xlfn.XLOOKUP(E942,customers!A942:A1941,customers!I942:I1941,0)))</f>
        <v>Yes</v>
      </c>
    </row>
    <row r="943" spans="1:18" x14ac:dyDescent="0.25">
      <c r="A943" s="9" t="s">
        <v>5809</v>
      </c>
      <c r="B943" s="25">
        <v>44674</v>
      </c>
      <c r="C943" s="9" t="str">
        <f t="shared" si="42"/>
        <v>Saturday</v>
      </c>
      <c r="D943" s="9" t="str">
        <f t="shared" si="43"/>
        <v>April</v>
      </c>
      <c r="E943" s="9" t="s">
        <v>5810</v>
      </c>
      <c r="F943" s="9" t="s">
        <v>6180</v>
      </c>
      <c r="G943" s="9">
        <v>2</v>
      </c>
      <c r="H943" s="9" t="str">
        <f>_xlfn.XLOOKUP(E943,customers!$A$2:$A$1001,customers!$B$2:$B$1001,,0)</f>
        <v>Henderson Crowne</v>
      </c>
      <c r="I943" s="9" t="str">
        <f>IF(_xlfn.XLOOKUP(E943,customers!$A$2:$A$1001,customers!$C$2:$C$1001,,0)=0,"Not Available",(_xlfn.XLOOKUP(E943,customers!$A$2:$A$1001,customers!$C$2:$C$1001,,0)))</f>
        <v>hcrowneq5@wufoo.com</v>
      </c>
      <c r="J943" s="9" t="str">
        <f>_xlfn.XLOOKUP(E943,customers!$A$1:$A$1001,customers!$G$1:$G$1001,,0)</f>
        <v>Ireland</v>
      </c>
      <c r="K943" s="9" t="str">
        <f>_xlfn.XLOOKUP($E943,customers!$A$2:$A$1001,customers!$F$2:$F$1001,,0)</f>
        <v>Sallins</v>
      </c>
      <c r="L943" s="9" t="s">
        <v>6199</v>
      </c>
      <c r="M943" s="9" t="s">
        <v>6200</v>
      </c>
      <c r="N943" s="10">
        <f>INDEX(products!$A$1:$G$49,MATCH('orders '!$F943,products!$A$1:$A$49,0),MATCH('orders '!N$1,products!$A$1:$G$1,0))</f>
        <v>0.5</v>
      </c>
      <c r="O943" s="26">
        <f>INDEX(products!$A$1:$G$49,MATCH('orders '!$F943,products!$A$1:$A$49,0),MATCH('orders '!O$1,products!$A$1:$G$1,0))</f>
        <v>7.77</v>
      </c>
      <c r="P943" s="26">
        <f t="shared" si="44"/>
        <v>15.54</v>
      </c>
      <c r="Q943" s="11">
        <f>_xlfn.XLOOKUP($F943,products!$A$2:$A$49,products!$G$2:$G$49,,0)</f>
        <v>0.69929999999999992</v>
      </c>
      <c r="R943" s="6" t="str">
        <f>IF(_xlfn.XLOOKUP(E943,customers!A943:A1942,customers!I943:I1942,0)=0,"Not Available",(_xlfn.XLOOKUP(E943,customers!A943:A1942,customers!I943:I1942,0)))</f>
        <v>Yes</v>
      </c>
    </row>
    <row r="944" spans="1:18" x14ac:dyDescent="0.25">
      <c r="A944" s="6" t="s">
        <v>5816</v>
      </c>
      <c r="B944" s="23">
        <v>44464</v>
      </c>
      <c r="C944" s="6" t="str">
        <f t="shared" si="42"/>
        <v>Saturday</v>
      </c>
      <c r="D944" s="6" t="str">
        <f t="shared" si="43"/>
        <v>September</v>
      </c>
      <c r="E944" s="6" t="s">
        <v>5817</v>
      </c>
      <c r="F944" s="6" t="s">
        <v>6179</v>
      </c>
      <c r="G944" s="6">
        <v>3</v>
      </c>
      <c r="H944" s="6" t="str">
        <f>_xlfn.XLOOKUP(E944,customers!$A$2:$A$1001,customers!$B$2:$B$1001,,0)</f>
        <v>Vernor Pawsey</v>
      </c>
      <c r="I944" s="6" t="str">
        <f>IF(_xlfn.XLOOKUP(E944,customers!$A$2:$A$1001,customers!$C$2:$C$1001,,0)=0,"Not Available",(_xlfn.XLOOKUP(E944,customers!$A$2:$A$1001,customers!$C$2:$C$1001,,0)))</f>
        <v>vpawseyq6@tiny.cc</v>
      </c>
      <c r="J944" s="6" t="str">
        <f>_xlfn.XLOOKUP(E944,customers!$A$1:$A$1001,customers!$G$1:$G$1001,,0)</f>
        <v>United States</v>
      </c>
      <c r="K944" s="6" t="str">
        <f>_xlfn.XLOOKUP($E944,customers!$A$2:$A$1001,customers!$F$2:$F$1001,,0)</f>
        <v>Macon</v>
      </c>
      <c r="L944" s="6" t="s">
        <v>6196</v>
      </c>
      <c r="M944" s="6" t="s">
        <v>6200</v>
      </c>
      <c r="N944" s="7">
        <f>INDEX(products!$A$1:$G$49,MATCH('orders '!$F944,products!$A$1:$A$49,0),MATCH('orders '!N$1,products!$A$1:$G$1,0))</f>
        <v>1</v>
      </c>
      <c r="O944" s="24">
        <f>INDEX(products!$A$1:$G$49,MATCH('orders '!$F944,products!$A$1:$A$49,0),MATCH('orders '!O$1,products!$A$1:$G$1,0))</f>
        <v>11.95</v>
      </c>
      <c r="P944" s="24">
        <f t="shared" si="44"/>
        <v>35.849999999999994</v>
      </c>
      <c r="Q944" s="8">
        <f>_xlfn.XLOOKUP($F944,products!$A$2:$A$49,products!$G$2:$G$49,,0)</f>
        <v>0.71699999999999997</v>
      </c>
      <c r="R944" s="6" t="str">
        <f>IF(_xlfn.XLOOKUP(E944,customers!A944:A1943,customers!I944:I1943,0)=0,"Not Available",(_xlfn.XLOOKUP(E944,customers!A944:A1943,customers!I944:I1943,0)))</f>
        <v>No</v>
      </c>
    </row>
    <row r="945" spans="1:18" x14ac:dyDescent="0.25">
      <c r="A945" s="9" t="s">
        <v>5822</v>
      </c>
      <c r="B945" s="25">
        <v>44719</v>
      </c>
      <c r="C945" s="9" t="str">
        <f t="shared" si="42"/>
        <v>Tuesday</v>
      </c>
      <c r="D945" s="9" t="str">
        <f t="shared" si="43"/>
        <v>June</v>
      </c>
      <c r="E945" s="9" t="s">
        <v>5823</v>
      </c>
      <c r="F945" s="9" t="s">
        <v>6180</v>
      </c>
      <c r="G945" s="9">
        <v>6</v>
      </c>
      <c r="H945" s="9" t="str">
        <f>_xlfn.XLOOKUP(E945,customers!$A$2:$A$1001,customers!$B$2:$B$1001,,0)</f>
        <v>Augustin Waterhouse</v>
      </c>
      <c r="I945" s="9" t="str">
        <f>IF(_xlfn.XLOOKUP(E945,customers!$A$2:$A$1001,customers!$C$2:$C$1001,,0)=0,"Not Available",(_xlfn.XLOOKUP(E945,customers!$A$2:$A$1001,customers!$C$2:$C$1001,,0)))</f>
        <v>awaterhouseq7@istockphoto.com</v>
      </c>
      <c r="J945" s="9" t="str">
        <f>_xlfn.XLOOKUP(E945,customers!$A$1:$A$1001,customers!$G$1:$G$1001,,0)</f>
        <v>United States</v>
      </c>
      <c r="K945" s="9" t="str">
        <f>_xlfn.XLOOKUP($E945,customers!$A$2:$A$1001,customers!$F$2:$F$1001,,0)</f>
        <v>Shreveport</v>
      </c>
      <c r="L945" s="9" t="s">
        <v>6199</v>
      </c>
      <c r="M945" s="9" t="s">
        <v>6200</v>
      </c>
      <c r="N945" s="10">
        <f>INDEX(products!$A$1:$G$49,MATCH('orders '!$F945,products!$A$1:$A$49,0),MATCH('orders '!N$1,products!$A$1:$G$1,0))</f>
        <v>0.5</v>
      </c>
      <c r="O945" s="26">
        <f>INDEX(products!$A$1:$G$49,MATCH('orders '!$F945,products!$A$1:$A$49,0),MATCH('orders '!O$1,products!$A$1:$G$1,0))</f>
        <v>7.77</v>
      </c>
      <c r="P945" s="26">
        <f t="shared" si="44"/>
        <v>46.62</v>
      </c>
      <c r="Q945" s="11">
        <f>_xlfn.XLOOKUP($F945,products!$A$2:$A$49,products!$G$2:$G$49,,0)</f>
        <v>0.69929999999999992</v>
      </c>
      <c r="R945" s="6" t="str">
        <f>IF(_xlfn.XLOOKUP(E945,customers!A945:A1944,customers!I945:I1944,0)=0,"Not Available",(_xlfn.XLOOKUP(E945,customers!A945:A1944,customers!I945:I1944,0)))</f>
        <v>No</v>
      </c>
    </row>
    <row r="946" spans="1:18" x14ac:dyDescent="0.25">
      <c r="A946" s="6" t="s">
        <v>5828</v>
      </c>
      <c r="B946" s="23">
        <v>44054</v>
      </c>
      <c r="C946" s="6" t="str">
        <f t="shared" si="42"/>
        <v>Tuesday</v>
      </c>
      <c r="D946" s="6" t="str">
        <f t="shared" si="43"/>
        <v>August</v>
      </c>
      <c r="E946" s="6" t="s">
        <v>5829</v>
      </c>
      <c r="F946" s="6" t="s">
        <v>6173</v>
      </c>
      <c r="G946" s="6">
        <v>5</v>
      </c>
      <c r="H946" s="6" t="str">
        <f>_xlfn.XLOOKUP(E946,customers!$A$2:$A$1001,customers!$B$2:$B$1001,,0)</f>
        <v>Fanchon Haughian</v>
      </c>
      <c r="I946" s="6" t="str">
        <f>IF(_xlfn.XLOOKUP(E946,customers!$A$2:$A$1001,customers!$C$2:$C$1001,,0)=0,"Not Available",(_xlfn.XLOOKUP(E946,customers!$A$2:$A$1001,customers!$C$2:$C$1001,,0)))</f>
        <v>fhaughianq8@1688.com</v>
      </c>
      <c r="J946" s="6" t="str">
        <f>_xlfn.XLOOKUP(E946,customers!$A$1:$A$1001,customers!$G$1:$G$1001,,0)</f>
        <v>United States</v>
      </c>
      <c r="K946" s="6" t="str">
        <f>_xlfn.XLOOKUP($E946,customers!$A$2:$A$1001,customers!$F$2:$F$1001,,0)</f>
        <v>Tacoma</v>
      </c>
      <c r="L946" s="6" t="s">
        <v>6196</v>
      </c>
      <c r="M946" s="6" t="s">
        <v>6200</v>
      </c>
      <c r="N946" s="7">
        <f>INDEX(products!$A$1:$G$49,MATCH('orders '!$F946,products!$A$1:$A$49,0),MATCH('orders '!N$1,products!$A$1:$G$1,0))</f>
        <v>0.5</v>
      </c>
      <c r="O946" s="24">
        <f>INDEX(products!$A$1:$G$49,MATCH('orders '!$F946,products!$A$1:$A$49,0),MATCH('orders '!O$1,products!$A$1:$G$1,0))</f>
        <v>7.169999999999999</v>
      </c>
      <c r="P946" s="24">
        <f t="shared" si="44"/>
        <v>35.849999999999994</v>
      </c>
      <c r="Q946" s="8">
        <f>_xlfn.XLOOKUP($F946,products!$A$2:$A$49,products!$G$2:$G$49,,0)</f>
        <v>0.43019999999999992</v>
      </c>
      <c r="R946" s="6" t="str">
        <f>IF(_xlfn.XLOOKUP(E946,customers!A946:A1945,customers!I946:I1945,0)=0,"Not Available",(_xlfn.XLOOKUP(E946,customers!A946:A1945,customers!I946:I1945,0)))</f>
        <v>No</v>
      </c>
    </row>
    <row r="947" spans="1:18" x14ac:dyDescent="0.25">
      <c r="A947" s="9" t="s">
        <v>5834</v>
      </c>
      <c r="B947" s="25">
        <v>43524</v>
      </c>
      <c r="C947" s="9" t="str">
        <f t="shared" si="42"/>
        <v>Thursday</v>
      </c>
      <c r="D947" s="9" t="str">
        <f t="shared" si="43"/>
        <v>February</v>
      </c>
      <c r="E947" s="9" t="s">
        <v>5835</v>
      </c>
      <c r="F947" s="9" t="s">
        <v>6165</v>
      </c>
      <c r="G947" s="9">
        <v>4</v>
      </c>
      <c r="H947" s="9" t="str">
        <f>_xlfn.XLOOKUP(E947,customers!$A$2:$A$1001,customers!$B$2:$B$1001,,0)</f>
        <v>Jaimie Hatz</v>
      </c>
      <c r="I947" s="9" t="str">
        <f>IF(_xlfn.XLOOKUP(E947,customers!$A$2:$A$1001,customers!$C$2:$C$1001,,0)=0,"Not Available",(_xlfn.XLOOKUP(E947,customers!$A$2:$A$1001,customers!$C$2:$C$1001,,0)))</f>
        <v>Not Available</v>
      </c>
      <c r="J947" s="9" t="str">
        <f>_xlfn.XLOOKUP(E947,customers!$A$1:$A$1001,customers!$G$1:$G$1001,,0)</f>
        <v>United States</v>
      </c>
      <c r="K947" s="9" t="str">
        <f>_xlfn.XLOOKUP($E947,customers!$A$2:$A$1001,customers!$F$2:$F$1001,,0)</f>
        <v>El Paso</v>
      </c>
      <c r="L947" s="9" t="s">
        <v>6201</v>
      </c>
      <c r="M947" s="9" t="s">
        <v>6202</v>
      </c>
      <c r="N947" s="10">
        <f>INDEX(products!$A$1:$G$49,MATCH('orders '!$F947,products!$A$1:$A$49,0),MATCH('orders '!N$1,products!$A$1:$G$1,0))</f>
        <v>2.5</v>
      </c>
      <c r="O947" s="26">
        <f>INDEX(products!$A$1:$G$49,MATCH('orders '!$F947,products!$A$1:$A$49,0),MATCH('orders '!O$1,products!$A$1:$G$1,0))</f>
        <v>29.784999999999997</v>
      </c>
      <c r="P947" s="26">
        <f t="shared" si="44"/>
        <v>119.13999999999999</v>
      </c>
      <c r="Q947" s="11">
        <f>_xlfn.XLOOKUP($F947,products!$A$2:$A$49,products!$G$2:$G$49,,0)</f>
        <v>3.8720499999999998</v>
      </c>
      <c r="R947" s="6" t="str">
        <f>IF(_xlfn.XLOOKUP(E947,customers!A947:A1946,customers!I947:I1946,0)=0,"Not Available",(_xlfn.XLOOKUP(E947,customers!A947:A1946,customers!I947:I1946,0)))</f>
        <v>No</v>
      </c>
    </row>
    <row r="948" spans="1:18" x14ac:dyDescent="0.25">
      <c r="A948" s="6" t="s">
        <v>5839</v>
      </c>
      <c r="B948" s="23">
        <v>43719</v>
      </c>
      <c r="C948" s="6" t="str">
        <f t="shared" si="42"/>
        <v>Wednesday</v>
      </c>
      <c r="D948" s="6" t="str">
        <f t="shared" si="43"/>
        <v>September</v>
      </c>
      <c r="E948" s="6" t="s">
        <v>5840</v>
      </c>
      <c r="F948" s="6" t="s">
        <v>6169</v>
      </c>
      <c r="G948" s="6">
        <v>3</v>
      </c>
      <c r="H948" s="6" t="str">
        <f>_xlfn.XLOOKUP(E948,customers!$A$2:$A$1001,customers!$B$2:$B$1001,,0)</f>
        <v>Edeline Edney</v>
      </c>
      <c r="I948" s="6" t="str">
        <f>IF(_xlfn.XLOOKUP(E948,customers!$A$2:$A$1001,customers!$C$2:$C$1001,,0)=0,"Not Available",(_xlfn.XLOOKUP(E948,customers!$A$2:$A$1001,customers!$C$2:$C$1001,,0)))</f>
        <v>Not Available</v>
      </c>
      <c r="J948" s="6" t="str">
        <f>_xlfn.XLOOKUP(E948,customers!$A$1:$A$1001,customers!$G$1:$G$1001,,0)</f>
        <v>United States</v>
      </c>
      <c r="K948" s="6" t="str">
        <f>_xlfn.XLOOKUP($E948,customers!$A$2:$A$1001,customers!$F$2:$F$1001,,0)</f>
        <v>Birmingham</v>
      </c>
      <c r="L948" s="6" t="s">
        <v>6201</v>
      </c>
      <c r="M948" s="6" t="s">
        <v>6202</v>
      </c>
      <c r="N948" s="7">
        <f>INDEX(products!$A$1:$G$49,MATCH('orders '!$F948,products!$A$1:$A$49,0),MATCH('orders '!N$1,products!$A$1:$G$1,0))</f>
        <v>0.5</v>
      </c>
      <c r="O948" s="24">
        <f>INDEX(products!$A$1:$G$49,MATCH('orders '!$F948,products!$A$1:$A$49,0),MATCH('orders '!O$1,products!$A$1:$G$1,0))</f>
        <v>7.77</v>
      </c>
      <c r="P948" s="24">
        <f t="shared" si="44"/>
        <v>23.31</v>
      </c>
      <c r="Q948" s="8">
        <f>_xlfn.XLOOKUP($F948,products!$A$2:$A$49,products!$G$2:$G$49,,0)</f>
        <v>1.0101</v>
      </c>
      <c r="R948" s="6" t="str">
        <f>IF(_xlfn.XLOOKUP(E948,customers!A948:A1947,customers!I948:I1947,0)=0,"Not Available",(_xlfn.XLOOKUP(E948,customers!A948:A1947,customers!I948:I1947,0)))</f>
        <v>No</v>
      </c>
    </row>
    <row r="949" spans="1:18" x14ac:dyDescent="0.25">
      <c r="A949" s="9" t="s">
        <v>5844</v>
      </c>
      <c r="B949" s="25">
        <v>44294</v>
      </c>
      <c r="C949" s="9" t="str">
        <f t="shared" si="42"/>
        <v>Thursday</v>
      </c>
      <c r="D949" s="9" t="str">
        <f t="shared" si="43"/>
        <v>April</v>
      </c>
      <c r="E949" s="9" t="s">
        <v>5845</v>
      </c>
      <c r="F949" s="9" t="s">
        <v>6155</v>
      </c>
      <c r="G949" s="9">
        <v>1</v>
      </c>
      <c r="H949" s="9" t="str">
        <f>_xlfn.XLOOKUP(E949,customers!$A$2:$A$1001,customers!$B$2:$B$1001,,0)</f>
        <v>Rickie Faltin</v>
      </c>
      <c r="I949" s="9" t="str">
        <f>IF(_xlfn.XLOOKUP(E949,customers!$A$2:$A$1001,customers!$C$2:$C$1001,,0)=0,"Not Available",(_xlfn.XLOOKUP(E949,customers!$A$2:$A$1001,customers!$C$2:$C$1001,,0)))</f>
        <v>rfaltinqb@topsy.com</v>
      </c>
      <c r="J949" s="9" t="str">
        <f>_xlfn.XLOOKUP(E949,customers!$A$1:$A$1001,customers!$G$1:$G$1001,,0)</f>
        <v>Ireland</v>
      </c>
      <c r="K949" s="9" t="str">
        <f>_xlfn.XLOOKUP($E949,customers!$A$2:$A$1001,customers!$F$2:$F$1001,,0)</f>
        <v>Portumna</v>
      </c>
      <c r="L949" s="9" t="s">
        <v>6199</v>
      </c>
      <c r="M949" s="9" t="s">
        <v>6197</v>
      </c>
      <c r="N949" s="10">
        <f>INDEX(products!$A$1:$G$49,MATCH('orders '!$F949,products!$A$1:$A$49,0),MATCH('orders '!N$1,products!$A$1:$G$1,0))</f>
        <v>1</v>
      </c>
      <c r="O949" s="26">
        <f>INDEX(products!$A$1:$G$49,MATCH('orders '!$F949,products!$A$1:$A$49,0),MATCH('orders '!O$1,products!$A$1:$G$1,0))</f>
        <v>11.25</v>
      </c>
      <c r="P949" s="26">
        <f t="shared" si="44"/>
        <v>11.25</v>
      </c>
      <c r="Q949" s="11">
        <f>_xlfn.XLOOKUP($F949,products!$A$2:$A$49,products!$G$2:$G$49,,0)</f>
        <v>1.0125</v>
      </c>
      <c r="R949" s="6" t="str">
        <f>IF(_xlfn.XLOOKUP(E949,customers!A949:A1948,customers!I949:I1948,0)=0,"Not Available",(_xlfn.XLOOKUP(E949,customers!A949:A1948,customers!I949:I1948,0)))</f>
        <v>No</v>
      </c>
    </row>
    <row r="950" spans="1:18" x14ac:dyDescent="0.25">
      <c r="A950" s="6" t="s">
        <v>5849</v>
      </c>
      <c r="B950" s="23">
        <v>44445</v>
      </c>
      <c r="C950" s="6" t="str">
        <f t="shared" si="42"/>
        <v>Monday</v>
      </c>
      <c r="D950" s="6" t="str">
        <f t="shared" si="43"/>
        <v>September</v>
      </c>
      <c r="E950" s="6" t="s">
        <v>5850</v>
      </c>
      <c r="F950" s="6" t="s">
        <v>6185</v>
      </c>
      <c r="G950" s="6">
        <v>3</v>
      </c>
      <c r="H950" s="6" t="str">
        <f>_xlfn.XLOOKUP(E950,customers!$A$2:$A$1001,customers!$B$2:$B$1001,,0)</f>
        <v>Gnni Cheeke</v>
      </c>
      <c r="I950" s="6" t="str">
        <f>IF(_xlfn.XLOOKUP(E950,customers!$A$2:$A$1001,customers!$C$2:$C$1001,,0)=0,"Not Available",(_xlfn.XLOOKUP(E950,customers!$A$2:$A$1001,customers!$C$2:$C$1001,,0)))</f>
        <v>gcheekeqc@sitemeter.com</v>
      </c>
      <c r="J950" s="6" t="str">
        <f>_xlfn.XLOOKUP(E950,customers!$A$1:$A$1001,customers!$G$1:$G$1001,,0)</f>
        <v>United Kingdom</v>
      </c>
      <c r="K950" s="6" t="str">
        <f>_xlfn.XLOOKUP($E950,customers!$A$2:$A$1001,customers!$F$2:$F$1001,,0)</f>
        <v>London</v>
      </c>
      <c r="L950" s="6" t="s">
        <v>6198</v>
      </c>
      <c r="M950" s="6" t="s">
        <v>6202</v>
      </c>
      <c r="N950" s="7">
        <f>INDEX(products!$A$1:$G$49,MATCH('orders '!$F950,products!$A$1:$A$49,0),MATCH('orders '!N$1,products!$A$1:$G$1,0))</f>
        <v>2.5</v>
      </c>
      <c r="O950" s="24">
        <f>INDEX(products!$A$1:$G$49,MATCH('orders '!$F950,products!$A$1:$A$49,0),MATCH('orders '!O$1,products!$A$1:$G$1,0))</f>
        <v>27.945</v>
      </c>
      <c r="P950" s="24">
        <f t="shared" si="44"/>
        <v>83.835000000000008</v>
      </c>
      <c r="Q950" s="8">
        <f>_xlfn.XLOOKUP($F950,products!$A$2:$A$49,products!$G$2:$G$49,,0)</f>
        <v>3.07395</v>
      </c>
      <c r="R950" s="6" t="str">
        <f>IF(_xlfn.XLOOKUP(E950,customers!A950:A1949,customers!I950:I1949,0)=0,"Not Available",(_xlfn.XLOOKUP(E950,customers!A950:A1949,customers!I950:I1949,0)))</f>
        <v>Yes</v>
      </c>
    </row>
    <row r="951" spans="1:18" x14ac:dyDescent="0.25">
      <c r="A951" s="9" t="s">
        <v>5855</v>
      </c>
      <c r="B951" s="25">
        <v>44449</v>
      </c>
      <c r="C951" s="9" t="str">
        <f t="shared" si="42"/>
        <v>Friday</v>
      </c>
      <c r="D951" s="9" t="str">
        <f t="shared" si="43"/>
        <v>September</v>
      </c>
      <c r="E951" s="9" t="s">
        <v>5856</v>
      </c>
      <c r="F951" s="9" t="s">
        <v>6142</v>
      </c>
      <c r="G951" s="9">
        <v>4</v>
      </c>
      <c r="H951" s="9" t="str">
        <f>_xlfn.XLOOKUP(E951,customers!$A$2:$A$1001,customers!$B$2:$B$1001,,0)</f>
        <v>Gwenni Ratt</v>
      </c>
      <c r="I951" s="9" t="str">
        <f>IF(_xlfn.XLOOKUP(E951,customers!$A$2:$A$1001,customers!$C$2:$C$1001,,0)=0,"Not Available",(_xlfn.XLOOKUP(E951,customers!$A$2:$A$1001,customers!$C$2:$C$1001,,0)))</f>
        <v>grattqd@phpbb.com</v>
      </c>
      <c r="J951" s="9" t="str">
        <f>_xlfn.XLOOKUP(E951,customers!$A$1:$A$1001,customers!$G$1:$G$1001,,0)</f>
        <v>Ireland</v>
      </c>
      <c r="K951" s="9" t="str">
        <f>_xlfn.XLOOKUP($E951,customers!$A$2:$A$1001,customers!$F$2:$F$1001,,0)</f>
        <v>Castlemartyr</v>
      </c>
      <c r="L951" s="9" t="s">
        <v>6196</v>
      </c>
      <c r="M951" s="9" t="s">
        <v>6200</v>
      </c>
      <c r="N951" s="10">
        <f>INDEX(products!$A$1:$G$49,MATCH('orders '!$F951,products!$A$1:$A$49,0),MATCH('orders '!N$1,products!$A$1:$G$1,0))</f>
        <v>2.5</v>
      </c>
      <c r="O951" s="26">
        <f>INDEX(products!$A$1:$G$49,MATCH('orders '!$F951,products!$A$1:$A$49,0),MATCH('orders '!O$1,products!$A$1:$G$1,0))</f>
        <v>27.484999999999996</v>
      </c>
      <c r="P951" s="26">
        <f t="shared" si="44"/>
        <v>109.93999999999998</v>
      </c>
      <c r="Q951" s="11">
        <f>_xlfn.XLOOKUP($F951,products!$A$2:$A$49,products!$G$2:$G$49,,0)</f>
        <v>1.6490999999999998</v>
      </c>
      <c r="R951" s="6" t="str">
        <f>IF(_xlfn.XLOOKUP(E951,customers!A951:A1950,customers!I951:I1950,0)=0,"Not Available",(_xlfn.XLOOKUP(E951,customers!A951:A1950,customers!I951:I1950,0)))</f>
        <v>No</v>
      </c>
    </row>
    <row r="952" spans="1:18" x14ac:dyDescent="0.25">
      <c r="A952" s="6" t="s">
        <v>5861</v>
      </c>
      <c r="B952" s="23">
        <v>44703</v>
      </c>
      <c r="C952" s="6" t="str">
        <f t="shared" si="42"/>
        <v>Sunday</v>
      </c>
      <c r="D952" s="6" t="str">
        <f t="shared" si="43"/>
        <v>May</v>
      </c>
      <c r="E952" s="6" t="s">
        <v>5862</v>
      </c>
      <c r="F952" s="6" t="s">
        <v>6178</v>
      </c>
      <c r="G952" s="6">
        <v>4</v>
      </c>
      <c r="H952" s="6" t="str">
        <f>_xlfn.XLOOKUP(E952,customers!$A$2:$A$1001,customers!$B$2:$B$1001,,0)</f>
        <v>Johnath Fairebrother</v>
      </c>
      <c r="I952" s="6" t="str">
        <f>IF(_xlfn.XLOOKUP(E952,customers!$A$2:$A$1001,customers!$C$2:$C$1001,,0)=0,"Not Available",(_xlfn.XLOOKUP(E952,customers!$A$2:$A$1001,customers!$C$2:$C$1001,,0)))</f>
        <v>Not Available</v>
      </c>
      <c r="J952" s="6" t="str">
        <f>_xlfn.XLOOKUP(E952,customers!$A$1:$A$1001,customers!$G$1:$G$1001,,0)</f>
        <v>United States</v>
      </c>
      <c r="K952" s="6" t="str">
        <f>_xlfn.XLOOKUP($E952,customers!$A$2:$A$1001,customers!$F$2:$F$1001,,0)</f>
        <v>Wilmington</v>
      </c>
      <c r="L952" s="6" t="s">
        <v>6196</v>
      </c>
      <c r="M952" s="6" t="s">
        <v>6200</v>
      </c>
      <c r="N952" s="7">
        <f>INDEX(products!$A$1:$G$49,MATCH('orders '!$F952,products!$A$1:$A$49,0),MATCH('orders '!N$1,products!$A$1:$G$1,0))</f>
        <v>0.2</v>
      </c>
      <c r="O952" s="24">
        <f>INDEX(products!$A$1:$G$49,MATCH('orders '!$F952,products!$A$1:$A$49,0),MATCH('orders '!O$1,products!$A$1:$G$1,0))</f>
        <v>3.5849999999999995</v>
      </c>
      <c r="P952" s="24">
        <f t="shared" si="44"/>
        <v>14.339999999999998</v>
      </c>
      <c r="Q952" s="8">
        <f>_xlfn.XLOOKUP($F952,products!$A$2:$A$49,products!$G$2:$G$49,,0)</f>
        <v>0.21509999999999996</v>
      </c>
      <c r="R952" s="6" t="str">
        <f>IF(_xlfn.XLOOKUP(E952,customers!A952:A1951,customers!I952:I1951,0)=0,"Not Available",(_xlfn.XLOOKUP(E952,customers!A952:A1951,customers!I952:I1951,0)))</f>
        <v>Yes</v>
      </c>
    </row>
    <row r="953" spans="1:18" x14ac:dyDescent="0.25">
      <c r="A953" s="9" t="s">
        <v>5866</v>
      </c>
      <c r="B953" s="25">
        <v>44092</v>
      </c>
      <c r="C953" s="9" t="str">
        <f t="shared" si="42"/>
        <v>Friday</v>
      </c>
      <c r="D953" s="9" t="str">
        <f t="shared" si="43"/>
        <v>September</v>
      </c>
      <c r="E953" s="9" t="s">
        <v>5867</v>
      </c>
      <c r="F953" s="9" t="s">
        <v>6178</v>
      </c>
      <c r="G953" s="9">
        <v>6</v>
      </c>
      <c r="H953" s="9" t="str">
        <f>_xlfn.XLOOKUP(E953,customers!$A$2:$A$1001,customers!$B$2:$B$1001,,0)</f>
        <v>Ingamar Eberlein</v>
      </c>
      <c r="I953" s="9" t="str">
        <f>IF(_xlfn.XLOOKUP(E953,customers!$A$2:$A$1001,customers!$C$2:$C$1001,,0)=0,"Not Available",(_xlfn.XLOOKUP(E953,customers!$A$2:$A$1001,customers!$C$2:$C$1001,,0)))</f>
        <v>ieberleinqf@hc360.com</v>
      </c>
      <c r="J953" s="9" t="str">
        <f>_xlfn.XLOOKUP(E953,customers!$A$1:$A$1001,customers!$G$1:$G$1001,,0)</f>
        <v>United States</v>
      </c>
      <c r="K953" s="9" t="str">
        <f>_xlfn.XLOOKUP($E953,customers!$A$2:$A$1001,customers!$F$2:$F$1001,,0)</f>
        <v>Harrisburg</v>
      </c>
      <c r="L953" s="9" t="s">
        <v>6196</v>
      </c>
      <c r="M953" s="9" t="s">
        <v>6200</v>
      </c>
      <c r="N953" s="10">
        <f>INDEX(products!$A$1:$G$49,MATCH('orders '!$F953,products!$A$1:$A$49,0),MATCH('orders '!N$1,products!$A$1:$G$1,0))</f>
        <v>0.2</v>
      </c>
      <c r="O953" s="26">
        <f>INDEX(products!$A$1:$G$49,MATCH('orders '!$F953,products!$A$1:$A$49,0),MATCH('orders '!O$1,products!$A$1:$G$1,0))</f>
        <v>3.5849999999999995</v>
      </c>
      <c r="P953" s="26">
        <f t="shared" si="44"/>
        <v>21.509999999999998</v>
      </c>
      <c r="Q953" s="11">
        <f>_xlfn.XLOOKUP($F953,products!$A$2:$A$49,products!$G$2:$G$49,,0)</f>
        <v>0.21509999999999996</v>
      </c>
      <c r="R953" s="6" t="str">
        <f>IF(_xlfn.XLOOKUP(E953,customers!A953:A1952,customers!I953:I1952,0)=0,"Not Available",(_xlfn.XLOOKUP(E953,customers!A953:A1952,customers!I953:I1952,0)))</f>
        <v>No</v>
      </c>
    </row>
    <row r="954" spans="1:18" x14ac:dyDescent="0.25">
      <c r="A954" s="6" t="s">
        <v>5872</v>
      </c>
      <c r="B954" s="23">
        <v>44439</v>
      </c>
      <c r="C954" s="6" t="str">
        <f t="shared" si="42"/>
        <v>Tuesday</v>
      </c>
      <c r="D954" s="6" t="str">
        <f t="shared" si="43"/>
        <v>August</v>
      </c>
      <c r="E954" s="6" t="s">
        <v>5873</v>
      </c>
      <c r="F954" s="6" t="s">
        <v>6155</v>
      </c>
      <c r="G954" s="6">
        <v>2</v>
      </c>
      <c r="H954" s="6" t="str">
        <f>_xlfn.XLOOKUP(E954,customers!$A$2:$A$1001,customers!$B$2:$B$1001,,0)</f>
        <v>Jilly Dreng</v>
      </c>
      <c r="I954" s="6" t="str">
        <f>IF(_xlfn.XLOOKUP(E954,customers!$A$2:$A$1001,customers!$C$2:$C$1001,,0)=0,"Not Available",(_xlfn.XLOOKUP(E954,customers!$A$2:$A$1001,customers!$C$2:$C$1001,,0)))</f>
        <v>jdrengqg@uiuc.edu</v>
      </c>
      <c r="J954" s="6" t="str">
        <f>_xlfn.XLOOKUP(E954,customers!$A$1:$A$1001,customers!$G$1:$G$1001,,0)</f>
        <v>Ireland</v>
      </c>
      <c r="K954" s="6" t="str">
        <f>_xlfn.XLOOKUP($E954,customers!$A$2:$A$1001,customers!$F$2:$F$1001,,0)</f>
        <v>Sallins</v>
      </c>
      <c r="L954" s="6" t="s">
        <v>6199</v>
      </c>
      <c r="M954" s="6" t="s">
        <v>6197</v>
      </c>
      <c r="N954" s="7">
        <f>INDEX(products!$A$1:$G$49,MATCH('orders '!$F954,products!$A$1:$A$49,0),MATCH('orders '!N$1,products!$A$1:$G$1,0))</f>
        <v>1</v>
      </c>
      <c r="O954" s="24">
        <f>INDEX(products!$A$1:$G$49,MATCH('orders '!$F954,products!$A$1:$A$49,0),MATCH('orders '!O$1,products!$A$1:$G$1,0))</f>
        <v>11.25</v>
      </c>
      <c r="P954" s="24">
        <f t="shared" si="44"/>
        <v>22.5</v>
      </c>
      <c r="Q954" s="8">
        <f>_xlfn.XLOOKUP($F954,products!$A$2:$A$49,products!$G$2:$G$49,,0)</f>
        <v>1.0125</v>
      </c>
      <c r="R954" s="6" t="str">
        <f>IF(_xlfn.XLOOKUP(E954,customers!A954:A1953,customers!I954:I1953,0)=0,"Not Available",(_xlfn.XLOOKUP(E954,customers!A954:A1953,customers!I954:I1953,0)))</f>
        <v>Yes</v>
      </c>
    </row>
    <row r="955" spans="1:18" x14ac:dyDescent="0.25">
      <c r="A955" s="9" t="s">
        <v>5878</v>
      </c>
      <c r="B955" s="25">
        <v>44582</v>
      </c>
      <c r="C955" s="9" t="str">
        <f t="shared" si="42"/>
        <v>Friday</v>
      </c>
      <c r="D955" s="9" t="str">
        <f t="shared" si="43"/>
        <v>January</v>
      </c>
      <c r="E955" s="9" t="s">
        <v>5764</v>
      </c>
      <c r="F955" s="9" t="s">
        <v>6167</v>
      </c>
      <c r="G955" s="9">
        <v>1</v>
      </c>
      <c r="H955" s="9" t="str">
        <f>_xlfn.XLOOKUP(E955,customers!$A$2:$A$1001,customers!$B$2:$B$1001,,0)</f>
        <v>Brenn Dundredge</v>
      </c>
      <c r="I955" s="9" t="str">
        <f>IF(_xlfn.XLOOKUP(E955,customers!$A$2:$A$1001,customers!$C$2:$C$1001,,0)=0,"Not Available",(_xlfn.XLOOKUP(E955,customers!$A$2:$A$1001,customers!$C$2:$C$1001,,0)))</f>
        <v>Not Available</v>
      </c>
      <c r="J955" s="9" t="str">
        <f>_xlfn.XLOOKUP(E955,customers!$A$1:$A$1001,customers!$G$1:$G$1001,,0)</f>
        <v>United States</v>
      </c>
      <c r="K955" s="9" t="str">
        <f>_xlfn.XLOOKUP($E955,customers!$A$2:$A$1001,customers!$F$2:$F$1001,,0)</f>
        <v>Oklahoma City</v>
      </c>
      <c r="L955" s="9" t="s">
        <v>6199</v>
      </c>
      <c r="M955" s="9" t="s">
        <v>6200</v>
      </c>
      <c r="N955" s="10">
        <f>INDEX(products!$A$1:$G$49,MATCH('orders '!$F955,products!$A$1:$A$49,0),MATCH('orders '!N$1,products!$A$1:$G$1,0))</f>
        <v>0.2</v>
      </c>
      <c r="O955" s="26">
        <f>INDEX(products!$A$1:$G$49,MATCH('orders '!$F955,products!$A$1:$A$49,0),MATCH('orders '!O$1,products!$A$1:$G$1,0))</f>
        <v>3.8849999999999998</v>
      </c>
      <c r="P955" s="26">
        <f t="shared" si="44"/>
        <v>3.8849999999999998</v>
      </c>
      <c r="Q955" s="11">
        <f>_xlfn.XLOOKUP($F955,products!$A$2:$A$49,products!$G$2:$G$49,,0)</f>
        <v>0.34964999999999996</v>
      </c>
      <c r="R955" s="6" t="str">
        <f>IF(_xlfn.XLOOKUP(E955,customers!A955:A1954,customers!I955:I1954,0)=0,"Not Available",(_xlfn.XLOOKUP(E955,customers!A955:A1954,customers!I955:I1954,0)))</f>
        <v>Not Available</v>
      </c>
    </row>
    <row r="956" spans="1:18" x14ac:dyDescent="0.25">
      <c r="A956" s="6" t="s">
        <v>5884</v>
      </c>
      <c r="B956" s="23">
        <v>44722</v>
      </c>
      <c r="C956" s="6" t="str">
        <f t="shared" si="42"/>
        <v>Friday</v>
      </c>
      <c r="D956" s="6" t="str">
        <f t="shared" si="43"/>
        <v>June</v>
      </c>
      <c r="E956" s="6" t="s">
        <v>5764</v>
      </c>
      <c r="F956" s="6" t="s">
        <v>6185</v>
      </c>
      <c r="G956" s="6">
        <v>1</v>
      </c>
      <c r="H956" s="6" t="str">
        <f>_xlfn.XLOOKUP(E956,customers!$A$2:$A$1001,customers!$B$2:$B$1001,,0)</f>
        <v>Brenn Dundredge</v>
      </c>
      <c r="I956" s="6" t="str">
        <f>IF(_xlfn.XLOOKUP(E956,customers!$A$2:$A$1001,customers!$C$2:$C$1001,,0)=0,"Not Available",(_xlfn.XLOOKUP(E956,customers!$A$2:$A$1001,customers!$C$2:$C$1001,,0)))</f>
        <v>Not Available</v>
      </c>
      <c r="J956" s="6" t="str">
        <f>_xlfn.XLOOKUP(E956,customers!$A$1:$A$1001,customers!$G$1:$G$1001,,0)</f>
        <v>United States</v>
      </c>
      <c r="K956" s="6" t="str">
        <f>_xlfn.XLOOKUP($E956,customers!$A$2:$A$1001,customers!$F$2:$F$1001,,0)</f>
        <v>Oklahoma City</v>
      </c>
      <c r="L956" s="6" t="s">
        <v>6198</v>
      </c>
      <c r="M956" s="6" t="s">
        <v>6202</v>
      </c>
      <c r="N956" s="7">
        <f>INDEX(products!$A$1:$G$49,MATCH('orders '!$F956,products!$A$1:$A$49,0),MATCH('orders '!N$1,products!$A$1:$G$1,0))</f>
        <v>2.5</v>
      </c>
      <c r="O956" s="24">
        <f>INDEX(products!$A$1:$G$49,MATCH('orders '!$F956,products!$A$1:$A$49,0),MATCH('orders '!O$1,products!$A$1:$G$1,0))</f>
        <v>27.945</v>
      </c>
      <c r="P956" s="24">
        <f t="shared" si="44"/>
        <v>27.945</v>
      </c>
      <c r="Q956" s="8">
        <f>_xlfn.XLOOKUP($F956,products!$A$2:$A$49,products!$G$2:$G$49,,0)</f>
        <v>3.07395</v>
      </c>
      <c r="R956" s="6" t="str">
        <f>IF(_xlfn.XLOOKUP(E956,customers!A956:A1955,customers!I956:I1955,0)=0,"Not Available",(_xlfn.XLOOKUP(E956,customers!A956:A1955,customers!I956:I1955,0)))</f>
        <v>Not Available</v>
      </c>
    </row>
    <row r="957" spans="1:18" x14ac:dyDescent="0.25">
      <c r="A957" s="9" t="s">
        <v>5890</v>
      </c>
      <c r="B957" s="25">
        <v>43582</v>
      </c>
      <c r="C957" s="9" t="str">
        <f t="shared" si="42"/>
        <v>Saturday</v>
      </c>
      <c r="D957" s="9" t="str">
        <f t="shared" si="43"/>
        <v>April</v>
      </c>
      <c r="E957" s="9" t="s">
        <v>5764</v>
      </c>
      <c r="F957" s="9" t="s">
        <v>6148</v>
      </c>
      <c r="G957" s="9">
        <v>5</v>
      </c>
      <c r="H957" s="9" t="str">
        <f>_xlfn.XLOOKUP(E957,customers!$A$2:$A$1001,customers!$B$2:$B$1001,,0)</f>
        <v>Brenn Dundredge</v>
      </c>
      <c r="I957" s="9" t="str">
        <f>IF(_xlfn.XLOOKUP(E957,customers!$A$2:$A$1001,customers!$C$2:$C$1001,,0)=0,"Not Available",(_xlfn.XLOOKUP(E957,customers!$A$2:$A$1001,customers!$C$2:$C$1001,,0)))</f>
        <v>Not Available</v>
      </c>
      <c r="J957" s="9" t="str">
        <f>_xlfn.XLOOKUP(E957,customers!$A$1:$A$1001,customers!$G$1:$G$1001,,0)</f>
        <v>United States</v>
      </c>
      <c r="K957" s="9" t="str">
        <f>_xlfn.XLOOKUP($E957,customers!$A$2:$A$1001,customers!$F$2:$F$1001,,0)</f>
        <v>Oklahoma City</v>
      </c>
      <c r="L957" s="9" t="s">
        <v>6198</v>
      </c>
      <c r="M957" s="9" t="s">
        <v>6200</v>
      </c>
      <c r="N957" s="10">
        <f>INDEX(products!$A$1:$G$49,MATCH('orders '!$F957,products!$A$1:$A$49,0),MATCH('orders '!N$1,products!$A$1:$G$1,0))</f>
        <v>2.5</v>
      </c>
      <c r="O957" s="26">
        <f>INDEX(products!$A$1:$G$49,MATCH('orders '!$F957,products!$A$1:$A$49,0),MATCH('orders '!O$1,products!$A$1:$G$1,0))</f>
        <v>34.154999999999994</v>
      </c>
      <c r="P957" s="26">
        <f t="shared" si="44"/>
        <v>170.77499999999998</v>
      </c>
      <c r="Q957" s="11">
        <f>_xlfn.XLOOKUP($F957,products!$A$2:$A$49,products!$G$2:$G$49,,0)</f>
        <v>3.7570499999999996</v>
      </c>
      <c r="R957" s="6" t="str">
        <f>IF(_xlfn.XLOOKUP(E957,customers!A957:A1956,customers!I957:I1956,0)=0,"Not Available",(_xlfn.XLOOKUP(E957,customers!A957:A1956,customers!I957:I1956,0)))</f>
        <v>Not Available</v>
      </c>
    </row>
    <row r="958" spans="1:18" x14ac:dyDescent="0.25">
      <c r="A958" s="6" t="s">
        <v>5890</v>
      </c>
      <c r="B958" s="23">
        <v>43582</v>
      </c>
      <c r="C958" s="6" t="str">
        <f t="shared" si="42"/>
        <v>Saturday</v>
      </c>
      <c r="D958" s="6" t="str">
        <f t="shared" si="43"/>
        <v>April</v>
      </c>
      <c r="E958" s="6" t="s">
        <v>5764</v>
      </c>
      <c r="F958" s="6" t="s">
        <v>6142</v>
      </c>
      <c r="G958" s="6">
        <v>2</v>
      </c>
      <c r="H958" s="6" t="str">
        <f>_xlfn.XLOOKUP(E958,customers!$A$2:$A$1001,customers!$B$2:$B$1001,,0)</f>
        <v>Brenn Dundredge</v>
      </c>
      <c r="I958" s="6" t="str">
        <f>IF(_xlfn.XLOOKUP(E958,customers!$A$2:$A$1001,customers!$C$2:$C$1001,,0)=0,"Not Available",(_xlfn.XLOOKUP(E958,customers!$A$2:$A$1001,customers!$C$2:$C$1001,,0)))</f>
        <v>Not Available</v>
      </c>
      <c r="J958" s="6" t="str">
        <f>_xlfn.XLOOKUP(E958,customers!$A$1:$A$1001,customers!$G$1:$G$1001,,0)</f>
        <v>United States</v>
      </c>
      <c r="K958" s="6" t="str">
        <f>_xlfn.XLOOKUP($E958,customers!$A$2:$A$1001,customers!$F$2:$F$1001,,0)</f>
        <v>Oklahoma City</v>
      </c>
      <c r="L958" s="6" t="s">
        <v>6196</v>
      </c>
      <c r="M958" s="6" t="s">
        <v>6200</v>
      </c>
      <c r="N958" s="7">
        <f>INDEX(products!$A$1:$G$49,MATCH('orders '!$F958,products!$A$1:$A$49,0),MATCH('orders '!N$1,products!$A$1:$G$1,0))</f>
        <v>2.5</v>
      </c>
      <c r="O958" s="24">
        <f>INDEX(products!$A$1:$G$49,MATCH('orders '!$F958,products!$A$1:$A$49,0),MATCH('orders '!O$1,products!$A$1:$G$1,0))</f>
        <v>27.484999999999996</v>
      </c>
      <c r="P958" s="24">
        <f t="shared" si="44"/>
        <v>54.969999999999992</v>
      </c>
      <c r="Q958" s="8">
        <f>_xlfn.XLOOKUP($F958,products!$A$2:$A$49,products!$G$2:$G$49,,0)</f>
        <v>1.6490999999999998</v>
      </c>
      <c r="R958" s="6" t="str">
        <f>IF(_xlfn.XLOOKUP(E958,customers!A958:A1957,customers!I958:I1957,0)=0,"Not Available",(_xlfn.XLOOKUP(E958,customers!A958:A1957,customers!I958:I1957,0)))</f>
        <v>Not Available</v>
      </c>
    </row>
    <row r="959" spans="1:18" x14ac:dyDescent="0.25">
      <c r="A959" s="9" t="s">
        <v>5890</v>
      </c>
      <c r="B959" s="25">
        <v>43582</v>
      </c>
      <c r="C959" s="9" t="str">
        <f t="shared" si="42"/>
        <v>Saturday</v>
      </c>
      <c r="D959" s="9" t="str">
        <f t="shared" si="43"/>
        <v>April</v>
      </c>
      <c r="E959" s="9" t="s">
        <v>5764</v>
      </c>
      <c r="F959" s="9" t="s">
        <v>6171</v>
      </c>
      <c r="G959" s="9">
        <v>1</v>
      </c>
      <c r="H959" s="9" t="str">
        <f>_xlfn.XLOOKUP(E959,customers!$A$2:$A$1001,customers!$B$2:$B$1001,,0)</f>
        <v>Brenn Dundredge</v>
      </c>
      <c r="I959" s="9" t="str">
        <f>IF(_xlfn.XLOOKUP(E959,customers!$A$2:$A$1001,customers!$C$2:$C$1001,,0)=0,"Not Available",(_xlfn.XLOOKUP(E959,customers!$A$2:$A$1001,customers!$C$2:$C$1001,,0)))</f>
        <v>Not Available</v>
      </c>
      <c r="J959" s="9" t="str">
        <f>_xlfn.XLOOKUP(E959,customers!$A$1:$A$1001,customers!$G$1:$G$1001,,0)</f>
        <v>United States</v>
      </c>
      <c r="K959" s="9" t="str">
        <f>_xlfn.XLOOKUP($E959,customers!$A$2:$A$1001,customers!$F$2:$F$1001,,0)</f>
        <v>Oklahoma City</v>
      </c>
      <c r="L959" s="9" t="s">
        <v>6198</v>
      </c>
      <c r="M959" s="9" t="s">
        <v>6200</v>
      </c>
      <c r="N959" s="10">
        <f>INDEX(products!$A$1:$G$49,MATCH('orders '!$F959,products!$A$1:$A$49,0),MATCH('orders '!N$1,products!$A$1:$G$1,0))</f>
        <v>1</v>
      </c>
      <c r="O959" s="26">
        <f>INDEX(products!$A$1:$G$49,MATCH('orders '!$F959,products!$A$1:$A$49,0),MATCH('orders '!O$1,products!$A$1:$G$1,0))</f>
        <v>14.85</v>
      </c>
      <c r="P959" s="26">
        <f t="shared" si="44"/>
        <v>14.85</v>
      </c>
      <c r="Q959" s="11">
        <f>_xlfn.XLOOKUP($F959,products!$A$2:$A$49,products!$G$2:$G$49,,0)</f>
        <v>1.6335</v>
      </c>
      <c r="R959" s="6" t="str">
        <f>IF(_xlfn.XLOOKUP(E959,customers!A959:A1958,customers!I959:I1958,0)=0,"Not Available",(_xlfn.XLOOKUP(E959,customers!A959:A1958,customers!I959:I1958,0)))</f>
        <v>Not Available</v>
      </c>
    </row>
    <row r="960" spans="1:18" x14ac:dyDescent="0.25">
      <c r="A960" s="6" t="s">
        <v>5890</v>
      </c>
      <c r="B960" s="23">
        <v>43582</v>
      </c>
      <c r="C960" s="6" t="str">
        <f t="shared" si="42"/>
        <v>Saturday</v>
      </c>
      <c r="D960" s="6" t="str">
        <f t="shared" si="43"/>
        <v>April</v>
      </c>
      <c r="E960" s="6" t="s">
        <v>5764</v>
      </c>
      <c r="F960" s="6" t="s">
        <v>6167</v>
      </c>
      <c r="G960" s="6">
        <v>2</v>
      </c>
      <c r="H960" s="6" t="str">
        <f>_xlfn.XLOOKUP(E960,customers!$A$2:$A$1001,customers!$B$2:$B$1001,,0)</f>
        <v>Brenn Dundredge</v>
      </c>
      <c r="I960" s="6" t="str">
        <f>IF(_xlfn.XLOOKUP(E960,customers!$A$2:$A$1001,customers!$C$2:$C$1001,,0)=0,"Not Available",(_xlfn.XLOOKUP(E960,customers!$A$2:$A$1001,customers!$C$2:$C$1001,,0)))</f>
        <v>Not Available</v>
      </c>
      <c r="J960" s="6" t="str">
        <f>_xlfn.XLOOKUP(E960,customers!$A$1:$A$1001,customers!$G$1:$G$1001,,0)</f>
        <v>United States</v>
      </c>
      <c r="K960" s="6" t="str">
        <f>_xlfn.XLOOKUP($E960,customers!$A$2:$A$1001,customers!$F$2:$F$1001,,0)</f>
        <v>Oklahoma City</v>
      </c>
      <c r="L960" s="6" t="s">
        <v>6199</v>
      </c>
      <c r="M960" s="6" t="s">
        <v>6200</v>
      </c>
      <c r="N960" s="7">
        <f>INDEX(products!$A$1:$G$49,MATCH('orders '!$F960,products!$A$1:$A$49,0),MATCH('orders '!N$1,products!$A$1:$G$1,0))</f>
        <v>0.2</v>
      </c>
      <c r="O960" s="24">
        <f>INDEX(products!$A$1:$G$49,MATCH('orders '!$F960,products!$A$1:$A$49,0),MATCH('orders '!O$1,products!$A$1:$G$1,0))</f>
        <v>3.8849999999999998</v>
      </c>
      <c r="P960" s="24">
        <f t="shared" si="44"/>
        <v>7.77</v>
      </c>
      <c r="Q960" s="8">
        <f>_xlfn.XLOOKUP($F960,products!$A$2:$A$49,products!$G$2:$G$49,,0)</f>
        <v>0.34964999999999996</v>
      </c>
      <c r="R960" s="6" t="str">
        <f>IF(_xlfn.XLOOKUP(E960,customers!A960:A1959,customers!I960:I1959,0)=0,"Not Available",(_xlfn.XLOOKUP(E960,customers!A960:A1959,customers!I960:I1959,0)))</f>
        <v>Not Available</v>
      </c>
    </row>
    <row r="961" spans="1:18" x14ac:dyDescent="0.25">
      <c r="A961" s="9" t="s">
        <v>5910</v>
      </c>
      <c r="B961" s="25">
        <v>44598</v>
      </c>
      <c r="C961" s="9" t="str">
        <f t="shared" si="42"/>
        <v>Sunday</v>
      </c>
      <c r="D961" s="9" t="str">
        <f t="shared" si="43"/>
        <v>February</v>
      </c>
      <c r="E961" s="9" t="s">
        <v>5911</v>
      </c>
      <c r="F961" s="9" t="s">
        <v>6145</v>
      </c>
      <c r="G961" s="9">
        <v>5</v>
      </c>
      <c r="H961" s="9" t="str">
        <f>_xlfn.XLOOKUP(E961,customers!$A$2:$A$1001,customers!$B$2:$B$1001,,0)</f>
        <v>Rhodie Strathern</v>
      </c>
      <c r="I961" s="9" t="str">
        <f>IF(_xlfn.XLOOKUP(E961,customers!$A$2:$A$1001,customers!$C$2:$C$1001,,0)=0,"Not Available",(_xlfn.XLOOKUP(E961,customers!$A$2:$A$1001,customers!$C$2:$C$1001,,0)))</f>
        <v>rstrathernqn@devhub.com</v>
      </c>
      <c r="J961" s="9" t="str">
        <f>_xlfn.XLOOKUP(E961,customers!$A$1:$A$1001,customers!$G$1:$G$1001,,0)</f>
        <v>United States</v>
      </c>
      <c r="K961" s="9" t="str">
        <f>_xlfn.XLOOKUP($E961,customers!$A$2:$A$1001,customers!$F$2:$F$1001,,0)</f>
        <v>Little Rock</v>
      </c>
      <c r="L961" s="9" t="s">
        <v>6201</v>
      </c>
      <c r="M961" s="9" t="s">
        <v>6200</v>
      </c>
      <c r="N961" s="10">
        <f>INDEX(products!$A$1:$G$49,MATCH('orders '!$F961,products!$A$1:$A$49,0),MATCH('orders '!N$1,products!$A$1:$G$1,0))</f>
        <v>0.2</v>
      </c>
      <c r="O961" s="26">
        <f>INDEX(products!$A$1:$G$49,MATCH('orders '!$F961,products!$A$1:$A$49,0),MATCH('orders '!O$1,products!$A$1:$G$1,0))</f>
        <v>4.7549999999999999</v>
      </c>
      <c r="P961" s="26">
        <f t="shared" si="44"/>
        <v>23.774999999999999</v>
      </c>
      <c r="Q961" s="11">
        <f>_xlfn.XLOOKUP($F961,products!$A$2:$A$49,products!$G$2:$G$49,,0)</f>
        <v>0.61814999999999998</v>
      </c>
      <c r="R961" s="6" t="str">
        <f>IF(_xlfn.XLOOKUP(E961,customers!A961:A1960,customers!I961:I1960,0)=0,"Not Available",(_xlfn.XLOOKUP(E961,customers!A961:A1960,customers!I961:I1960,0)))</f>
        <v>Yes</v>
      </c>
    </row>
    <row r="962" spans="1:18" x14ac:dyDescent="0.25">
      <c r="A962" s="6" t="s">
        <v>5915</v>
      </c>
      <c r="B962" s="23">
        <v>44591</v>
      </c>
      <c r="C962" s="6" t="str">
        <f t="shared" si="42"/>
        <v>Sunday</v>
      </c>
      <c r="D962" s="6" t="str">
        <f t="shared" si="43"/>
        <v>January</v>
      </c>
      <c r="E962" s="6" t="s">
        <v>5916</v>
      </c>
      <c r="F962" s="6" t="s">
        <v>6170</v>
      </c>
      <c r="G962" s="6">
        <v>5</v>
      </c>
      <c r="H962" s="6" t="str">
        <f>_xlfn.XLOOKUP(E962,customers!$A$2:$A$1001,customers!$B$2:$B$1001,,0)</f>
        <v>Chad Miguel</v>
      </c>
      <c r="I962" s="6" t="str">
        <f>IF(_xlfn.XLOOKUP(E962,customers!$A$2:$A$1001,customers!$C$2:$C$1001,,0)=0,"Not Available",(_xlfn.XLOOKUP(E962,customers!$A$2:$A$1001,customers!$C$2:$C$1001,,0)))</f>
        <v>cmiguelqo@exblog.jp</v>
      </c>
      <c r="J962" s="6" t="str">
        <f>_xlfn.XLOOKUP(E962,customers!$A$1:$A$1001,customers!$G$1:$G$1001,,0)</f>
        <v>United States</v>
      </c>
      <c r="K962" s="6" t="str">
        <f>_xlfn.XLOOKUP($E962,customers!$A$2:$A$1001,customers!$F$2:$F$1001,,0)</f>
        <v>Hagerstown</v>
      </c>
      <c r="L962" s="6" t="s">
        <v>6201</v>
      </c>
      <c r="M962" s="6" t="s">
        <v>6200</v>
      </c>
      <c r="N962" s="7">
        <f>INDEX(products!$A$1:$G$49,MATCH('orders '!$F962,products!$A$1:$A$49,0),MATCH('orders '!N$1,products!$A$1:$G$1,0))</f>
        <v>1</v>
      </c>
      <c r="O962" s="24">
        <f>INDEX(products!$A$1:$G$49,MATCH('orders '!$F962,products!$A$1:$A$49,0),MATCH('orders '!O$1,products!$A$1:$G$1,0))</f>
        <v>15.85</v>
      </c>
      <c r="P962" s="24">
        <f t="shared" si="44"/>
        <v>79.25</v>
      </c>
      <c r="Q962" s="8">
        <f>_xlfn.XLOOKUP($F962,products!$A$2:$A$49,products!$G$2:$G$49,,0)</f>
        <v>2.0605000000000002</v>
      </c>
      <c r="R962" s="6" t="str">
        <f>IF(_xlfn.XLOOKUP(E962,customers!A962:A1961,customers!I962:I1961,0)=0,"Not Available",(_xlfn.XLOOKUP(E962,customers!A962:A1961,customers!I962:I1961,0)))</f>
        <v>Yes</v>
      </c>
    </row>
    <row r="963" spans="1:18" x14ac:dyDescent="0.25">
      <c r="A963" s="9" t="s">
        <v>5921</v>
      </c>
      <c r="B963" s="25">
        <v>44158</v>
      </c>
      <c r="C963" s="9" t="str">
        <f t="shared" ref="C963:C1001" si="45">TEXT(B963,"dddd")</f>
        <v>Monday</v>
      </c>
      <c r="D963" s="9" t="str">
        <f t="shared" ref="D963:D1001" si="46">TEXT(B963,"mmmm")</f>
        <v>November</v>
      </c>
      <c r="E963" s="9" t="s">
        <v>5922</v>
      </c>
      <c r="F963" s="9" t="s">
        <v>6168</v>
      </c>
      <c r="G963" s="9">
        <v>2</v>
      </c>
      <c r="H963" s="9" t="str">
        <f>_xlfn.XLOOKUP(E963,customers!$A$2:$A$1001,customers!$B$2:$B$1001,,0)</f>
        <v>Florinda Matusovsky</v>
      </c>
      <c r="I963" s="9" t="str">
        <f>IF(_xlfn.XLOOKUP(E963,customers!$A$2:$A$1001,customers!$C$2:$C$1001,,0)=0,"Not Available",(_xlfn.XLOOKUP(E963,customers!$A$2:$A$1001,customers!$C$2:$C$1001,,0)))</f>
        <v>Not Available</v>
      </c>
      <c r="J963" s="9" t="str">
        <f>_xlfn.XLOOKUP(E963,customers!$A$1:$A$1001,customers!$G$1:$G$1001,,0)</f>
        <v>United States</v>
      </c>
      <c r="K963" s="9" t="str">
        <f>_xlfn.XLOOKUP($E963,customers!$A$2:$A$1001,customers!$F$2:$F$1001,,0)</f>
        <v>Albany</v>
      </c>
      <c r="L963" s="9" t="s">
        <v>6199</v>
      </c>
      <c r="M963" s="9" t="s">
        <v>6202</v>
      </c>
      <c r="N963" s="10">
        <f>INDEX(products!$A$1:$G$49,MATCH('orders '!$F963,products!$A$1:$A$49,0),MATCH('orders '!N$1,products!$A$1:$G$1,0))</f>
        <v>2.5</v>
      </c>
      <c r="O963" s="26">
        <f>INDEX(products!$A$1:$G$49,MATCH('orders '!$F963,products!$A$1:$A$49,0),MATCH('orders '!O$1,products!$A$1:$G$1,0))</f>
        <v>22.884999999999998</v>
      </c>
      <c r="P963" s="26">
        <f t="shared" ref="P963:P1001" si="47">O963*G963</f>
        <v>45.769999999999996</v>
      </c>
      <c r="Q963" s="11">
        <f>_xlfn.XLOOKUP($F963,products!$A$2:$A$49,products!$G$2:$G$49,,0)</f>
        <v>2.0596499999999995</v>
      </c>
      <c r="R963" s="6" t="str">
        <f>IF(_xlfn.XLOOKUP(E963,customers!A963:A1962,customers!I963:I1962,0)=0,"Not Available",(_xlfn.XLOOKUP(E963,customers!A963:A1962,customers!I963:I1962,0)))</f>
        <v>Yes</v>
      </c>
    </row>
    <row r="964" spans="1:18" x14ac:dyDescent="0.25">
      <c r="A964" s="6" t="s">
        <v>5926</v>
      </c>
      <c r="B964" s="23">
        <v>44664</v>
      </c>
      <c r="C964" s="6" t="str">
        <f t="shared" si="45"/>
        <v>Wednesday</v>
      </c>
      <c r="D964" s="6" t="str">
        <f t="shared" si="46"/>
        <v>April</v>
      </c>
      <c r="E964" s="6" t="s">
        <v>5927</v>
      </c>
      <c r="F964" s="6" t="s">
        <v>6177</v>
      </c>
      <c r="G964" s="6">
        <v>1</v>
      </c>
      <c r="H964" s="6" t="str">
        <f>_xlfn.XLOOKUP(E964,customers!$A$2:$A$1001,customers!$B$2:$B$1001,,0)</f>
        <v>Morly Rocks</v>
      </c>
      <c r="I964" s="6" t="str">
        <f>IF(_xlfn.XLOOKUP(E964,customers!$A$2:$A$1001,customers!$C$2:$C$1001,,0)=0,"Not Available",(_xlfn.XLOOKUP(E964,customers!$A$2:$A$1001,customers!$C$2:$C$1001,,0)))</f>
        <v>mrocksqq@exblog.jp</v>
      </c>
      <c r="J964" s="6" t="str">
        <f>_xlfn.XLOOKUP(E964,customers!$A$1:$A$1001,customers!$G$1:$G$1001,,0)</f>
        <v>Ireland</v>
      </c>
      <c r="K964" s="6" t="str">
        <f>_xlfn.XLOOKUP($E964,customers!$A$2:$A$1001,customers!$F$2:$F$1001,,0)</f>
        <v>Crossmolina</v>
      </c>
      <c r="L964" s="6" t="s">
        <v>6196</v>
      </c>
      <c r="M964" s="6" t="s">
        <v>6202</v>
      </c>
      <c r="N964" s="7">
        <f>INDEX(products!$A$1:$G$49,MATCH('orders '!$F964,products!$A$1:$A$49,0),MATCH('orders '!N$1,products!$A$1:$G$1,0))</f>
        <v>1</v>
      </c>
      <c r="O964" s="24">
        <f>INDEX(products!$A$1:$G$49,MATCH('orders '!$F964,products!$A$1:$A$49,0),MATCH('orders '!O$1,products!$A$1:$G$1,0))</f>
        <v>8.9499999999999993</v>
      </c>
      <c r="P964" s="24">
        <f t="shared" si="47"/>
        <v>8.9499999999999993</v>
      </c>
      <c r="Q964" s="8">
        <f>_xlfn.XLOOKUP($F964,products!$A$2:$A$49,products!$G$2:$G$49,,0)</f>
        <v>0.53699999999999992</v>
      </c>
      <c r="R964" s="6" t="str">
        <f>IF(_xlfn.XLOOKUP(E964,customers!A964:A1963,customers!I964:I1963,0)=0,"Not Available",(_xlfn.XLOOKUP(E964,customers!A964:A1963,customers!I964:I1963,0)))</f>
        <v>Yes</v>
      </c>
    </row>
    <row r="965" spans="1:18" x14ac:dyDescent="0.25">
      <c r="A965" s="9" t="s">
        <v>5932</v>
      </c>
      <c r="B965" s="25">
        <v>44203</v>
      </c>
      <c r="C965" s="9" t="str">
        <f t="shared" si="45"/>
        <v>Thursday</v>
      </c>
      <c r="D965" s="9" t="str">
        <f t="shared" si="46"/>
        <v>January</v>
      </c>
      <c r="E965" s="9" t="s">
        <v>5933</v>
      </c>
      <c r="F965" s="9" t="s">
        <v>6146</v>
      </c>
      <c r="G965" s="9">
        <v>4</v>
      </c>
      <c r="H965" s="9" t="str">
        <f>_xlfn.XLOOKUP(E965,customers!$A$2:$A$1001,customers!$B$2:$B$1001,,0)</f>
        <v>Yuri Burrells</v>
      </c>
      <c r="I965" s="9" t="str">
        <f>IF(_xlfn.XLOOKUP(E965,customers!$A$2:$A$1001,customers!$C$2:$C$1001,,0)=0,"Not Available",(_xlfn.XLOOKUP(E965,customers!$A$2:$A$1001,customers!$C$2:$C$1001,,0)))</f>
        <v>yburrellsqr@vinaora.com</v>
      </c>
      <c r="J965" s="9" t="str">
        <f>_xlfn.XLOOKUP(E965,customers!$A$1:$A$1001,customers!$G$1:$G$1001,,0)</f>
        <v>United States</v>
      </c>
      <c r="K965" s="9" t="str">
        <f>_xlfn.XLOOKUP($E965,customers!$A$2:$A$1001,customers!$F$2:$F$1001,,0)</f>
        <v>Lexington</v>
      </c>
      <c r="L965" s="9" t="s">
        <v>6196</v>
      </c>
      <c r="M965" s="9" t="s">
        <v>6197</v>
      </c>
      <c r="N965" s="10">
        <f>INDEX(products!$A$1:$G$49,MATCH('orders '!$F965,products!$A$1:$A$49,0),MATCH('orders '!N$1,products!$A$1:$G$1,0))</f>
        <v>0.5</v>
      </c>
      <c r="O965" s="26">
        <f>INDEX(products!$A$1:$G$49,MATCH('orders '!$F965,products!$A$1:$A$49,0),MATCH('orders '!O$1,products!$A$1:$G$1,0))</f>
        <v>5.97</v>
      </c>
      <c r="P965" s="26">
        <f t="shared" si="47"/>
        <v>23.88</v>
      </c>
      <c r="Q965" s="11">
        <f>_xlfn.XLOOKUP($F965,products!$A$2:$A$49,products!$G$2:$G$49,,0)</f>
        <v>0.35819999999999996</v>
      </c>
      <c r="R965" s="6" t="str">
        <f>IF(_xlfn.XLOOKUP(E965,customers!A965:A1964,customers!I965:I1964,0)=0,"Not Available",(_xlfn.XLOOKUP(E965,customers!A965:A1964,customers!I965:I1964,0)))</f>
        <v>Yes</v>
      </c>
    </row>
    <row r="966" spans="1:18" x14ac:dyDescent="0.25">
      <c r="A966" s="6" t="s">
        <v>5938</v>
      </c>
      <c r="B966" s="23">
        <v>43865</v>
      </c>
      <c r="C966" s="6" t="str">
        <f t="shared" si="45"/>
        <v>Tuesday</v>
      </c>
      <c r="D966" s="6" t="str">
        <f t="shared" si="46"/>
        <v>February</v>
      </c>
      <c r="E966" s="6" t="s">
        <v>5939</v>
      </c>
      <c r="F966" s="6" t="s">
        <v>6184</v>
      </c>
      <c r="G966" s="6">
        <v>5</v>
      </c>
      <c r="H966" s="6" t="str">
        <f>_xlfn.XLOOKUP(E966,customers!$A$2:$A$1001,customers!$B$2:$B$1001,,0)</f>
        <v>Cleopatra Goodrum</v>
      </c>
      <c r="I966" s="6" t="str">
        <f>IF(_xlfn.XLOOKUP(E966,customers!$A$2:$A$1001,customers!$C$2:$C$1001,,0)=0,"Not Available",(_xlfn.XLOOKUP(E966,customers!$A$2:$A$1001,customers!$C$2:$C$1001,,0)))</f>
        <v>cgoodrumqs@goodreads.com</v>
      </c>
      <c r="J966" s="6" t="str">
        <f>_xlfn.XLOOKUP(E966,customers!$A$1:$A$1001,customers!$G$1:$G$1001,,0)</f>
        <v>United States</v>
      </c>
      <c r="K966" s="6" t="str">
        <f>_xlfn.XLOOKUP($E966,customers!$A$2:$A$1001,customers!$F$2:$F$1001,,0)</f>
        <v>San Diego</v>
      </c>
      <c r="L966" s="6" t="s">
        <v>6198</v>
      </c>
      <c r="M966" s="6" t="s">
        <v>6200</v>
      </c>
      <c r="N966" s="7">
        <f>INDEX(products!$A$1:$G$49,MATCH('orders '!$F966,products!$A$1:$A$49,0),MATCH('orders '!N$1,products!$A$1:$G$1,0))</f>
        <v>0.2</v>
      </c>
      <c r="O966" s="24">
        <f>INDEX(products!$A$1:$G$49,MATCH('orders '!$F966,products!$A$1:$A$49,0),MATCH('orders '!O$1,products!$A$1:$G$1,0))</f>
        <v>4.4550000000000001</v>
      </c>
      <c r="P966" s="24">
        <f t="shared" si="47"/>
        <v>22.274999999999999</v>
      </c>
      <c r="Q966" s="8">
        <f>_xlfn.XLOOKUP($F966,products!$A$2:$A$49,products!$G$2:$G$49,,0)</f>
        <v>0.49004999999999999</v>
      </c>
      <c r="R966" s="6" t="str">
        <f>IF(_xlfn.XLOOKUP(E966,customers!A966:A1965,customers!I966:I1965,0)=0,"Not Available",(_xlfn.XLOOKUP(E966,customers!A966:A1965,customers!I966:I1965,0)))</f>
        <v>No</v>
      </c>
    </row>
    <row r="967" spans="1:18" x14ac:dyDescent="0.25">
      <c r="A967" s="9" t="s">
        <v>5944</v>
      </c>
      <c r="B967" s="25">
        <v>43724</v>
      </c>
      <c r="C967" s="9" t="str">
        <f t="shared" si="45"/>
        <v>Monday</v>
      </c>
      <c r="D967" s="9" t="str">
        <f t="shared" si="46"/>
        <v>September</v>
      </c>
      <c r="E967" s="9" t="s">
        <v>5945</v>
      </c>
      <c r="F967" s="9" t="s">
        <v>6138</v>
      </c>
      <c r="G967" s="9">
        <v>3</v>
      </c>
      <c r="H967" s="9" t="str">
        <f>_xlfn.XLOOKUP(E967,customers!$A$2:$A$1001,customers!$B$2:$B$1001,,0)</f>
        <v>Joey Jefferys</v>
      </c>
      <c r="I967" s="9" t="str">
        <f>IF(_xlfn.XLOOKUP(E967,customers!$A$2:$A$1001,customers!$C$2:$C$1001,,0)=0,"Not Available",(_xlfn.XLOOKUP(E967,customers!$A$2:$A$1001,customers!$C$2:$C$1001,,0)))</f>
        <v>jjefferysqt@blog.com</v>
      </c>
      <c r="J967" s="9" t="str">
        <f>_xlfn.XLOOKUP(E967,customers!$A$1:$A$1001,customers!$G$1:$G$1001,,0)</f>
        <v>United States</v>
      </c>
      <c r="K967" s="9" t="str">
        <f>_xlfn.XLOOKUP($E967,customers!$A$2:$A$1001,customers!$F$2:$F$1001,,0)</f>
        <v>Los Angeles</v>
      </c>
      <c r="L967" s="9" t="s">
        <v>6196</v>
      </c>
      <c r="M967" s="9" t="s">
        <v>6197</v>
      </c>
      <c r="N967" s="10">
        <f>INDEX(products!$A$1:$G$49,MATCH('orders '!$F967,products!$A$1:$A$49,0),MATCH('orders '!N$1,products!$A$1:$G$1,0))</f>
        <v>1</v>
      </c>
      <c r="O967" s="26">
        <f>INDEX(products!$A$1:$G$49,MATCH('orders '!$F967,products!$A$1:$A$49,0),MATCH('orders '!O$1,products!$A$1:$G$1,0))</f>
        <v>9.9499999999999993</v>
      </c>
      <c r="P967" s="26">
        <f t="shared" si="47"/>
        <v>29.849999999999998</v>
      </c>
      <c r="Q967" s="11">
        <f>_xlfn.XLOOKUP($F967,products!$A$2:$A$49,products!$G$2:$G$49,,0)</f>
        <v>0.59699999999999998</v>
      </c>
      <c r="R967" s="6" t="str">
        <f>IF(_xlfn.XLOOKUP(E967,customers!A967:A1966,customers!I967:I1966,0)=0,"Not Available",(_xlfn.XLOOKUP(E967,customers!A967:A1966,customers!I967:I1966,0)))</f>
        <v>Yes</v>
      </c>
    </row>
    <row r="968" spans="1:18" x14ac:dyDescent="0.25">
      <c r="A968" s="6" t="s">
        <v>5949</v>
      </c>
      <c r="B968" s="23">
        <v>43491</v>
      </c>
      <c r="C968" s="6" t="str">
        <f t="shared" si="45"/>
        <v>Saturday</v>
      </c>
      <c r="D968" s="6" t="str">
        <f t="shared" si="46"/>
        <v>January</v>
      </c>
      <c r="E968" s="6" t="s">
        <v>5950</v>
      </c>
      <c r="F968" s="6" t="s">
        <v>6176</v>
      </c>
      <c r="G968" s="6">
        <v>6</v>
      </c>
      <c r="H968" s="6" t="str">
        <f>_xlfn.XLOOKUP(E968,customers!$A$2:$A$1001,customers!$B$2:$B$1001,,0)</f>
        <v>Bearnard Wardell</v>
      </c>
      <c r="I968" s="6" t="str">
        <f>IF(_xlfn.XLOOKUP(E968,customers!$A$2:$A$1001,customers!$C$2:$C$1001,,0)=0,"Not Available",(_xlfn.XLOOKUP(E968,customers!$A$2:$A$1001,customers!$C$2:$C$1001,,0)))</f>
        <v>bwardellqu@adobe.com</v>
      </c>
      <c r="J968" s="6" t="str">
        <f>_xlfn.XLOOKUP(E968,customers!$A$1:$A$1001,customers!$G$1:$G$1001,,0)</f>
        <v>United States</v>
      </c>
      <c r="K968" s="6" t="str">
        <f>_xlfn.XLOOKUP($E968,customers!$A$2:$A$1001,customers!$F$2:$F$1001,,0)</f>
        <v>Brooklyn</v>
      </c>
      <c r="L968" s="6" t="s">
        <v>6198</v>
      </c>
      <c r="M968" s="6" t="s">
        <v>6200</v>
      </c>
      <c r="N968" s="7">
        <f>INDEX(products!$A$1:$G$49,MATCH('orders '!$F968,products!$A$1:$A$49,0),MATCH('orders '!N$1,products!$A$1:$G$1,0))</f>
        <v>0.5</v>
      </c>
      <c r="O968" s="24">
        <f>INDEX(products!$A$1:$G$49,MATCH('orders '!$F968,products!$A$1:$A$49,0),MATCH('orders '!O$1,products!$A$1:$G$1,0))</f>
        <v>8.91</v>
      </c>
      <c r="P968" s="24">
        <f t="shared" si="47"/>
        <v>53.46</v>
      </c>
      <c r="Q968" s="8">
        <f>_xlfn.XLOOKUP($F968,products!$A$2:$A$49,products!$G$2:$G$49,,0)</f>
        <v>0.98009999999999997</v>
      </c>
      <c r="R968" s="6" t="str">
        <f>IF(_xlfn.XLOOKUP(E968,customers!A968:A1967,customers!I968:I1967,0)=0,"Not Available",(_xlfn.XLOOKUP(E968,customers!A968:A1967,customers!I968:I1967,0)))</f>
        <v>Yes</v>
      </c>
    </row>
    <row r="969" spans="1:18" x14ac:dyDescent="0.25">
      <c r="A969" s="9" t="s">
        <v>5955</v>
      </c>
      <c r="B969" s="25">
        <v>44246</v>
      </c>
      <c r="C969" s="9" t="str">
        <f t="shared" si="45"/>
        <v>Friday</v>
      </c>
      <c r="D969" s="9" t="str">
        <f t="shared" si="46"/>
        <v>February</v>
      </c>
      <c r="E969" s="9" t="s">
        <v>5956</v>
      </c>
      <c r="F969" s="9" t="s">
        <v>6163</v>
      </c>
      <c r="G969" s="9">
        <v>1</v>
      </c>
      <c r="H969" s="9" t="str">
        <f>_xlfn.XLOOKUP(E969,customers!$A$2:$A$1001,customers!$B$2:$B$1001,,0)</f>
        <v>Zeke Walisiak</v>
      </c>
      <c r="I969" s="9" t="str">
        <f>IF(_xlfn.XLOOKUP(E969,customers!$A$2:$A$1001,customers!$C$2:$C$1001,,0)=0,"Not Available",(_xlfn.XLOOKUP(E969,customers!$A$2:$A$1001,customers!$C$2:$C$1001,,0)))</f>
        <v>zwalisiakqv@ucsd.edu</v>
      </c>
      <c r="J969" s="9" t="str">
        <f>_xlfn.XLOOKUP(E969,customers!$A$1:$A$1001,customers!$G$1:$G$1001,,0)</f>
        <v>Ireland</v>
      </c>
      <c r="K969" s="9" t="str">
        <f>_xlfn.XLOOKUP($E969,customers!$A$2:$A$1001,customers!$F$2:$F$1001,,0)</f>
        <v>Booterstown</v>
      </c>
      <c r="L969" s="9" t="s">
        <v>6196</v>
      </c>
      <c r="M969" s="9" t="s">
        <v>6202</v>
      </c>
      <c r="N969" s="10">
        <f>INDEX(products!$A$1:$G$49,MATCH('orders '!$F969,products!$A$1:$A$49,0),MATCH('orders '!N$1,products!$A$1:$G$1,0))</f>
        <v>0.2</v>
      </c>
      <c r="O969" s="26">
        <f>INDEX(products!$A$1:$G$49,MATCH('orders '!$F969,products!$A$1:$A$49,0),MATCH('orders '!O$1,products!$A$1:$G$1,0))</f>
        <v>2.6849999999999996</v>
      </c>
      <c r="P969" s="26">
        <f t="shared" si="47"/>
        <v>2.6849999999999996</v>
      </c>
      <c r="Q969" s="11">
        <f>_xlfn.XLOOKUP($F969,products!$A$2:$A$49,products!$G$2:$G$49,,0)</f>
        <v>0.16109999999999997</v>
      </c>
      <c r="R969" s="6" t="str">
        <f>IF(_xlfn.XLOOKUP(E969,customers!A969:A1968,customers!I969:I1968,0)=0,"Not Available",(_xlfn.XLOOKUP(E969,customers!A969:A1968,customers!I969:I1968,0)))</f>
        <v>Yes</v>
      </c>
    </row>
    <row r="970" spans="1:18" x14ac:dyDescent="0.25">
      <c r="A970" s="6" t="s">
        <v>5961</v>
      </c>
      <c r="B970" s="23">
        <v>44642</v>
      </c>
      <c r="C970" s="6" t="str">
        <f t="shared" si="45"/>
        <v>Tuesday</v>
      </c>
      <c r="D970" s="6" t="str">
        <f t="shared" si="46"/>
        <v>March</v>
      </c>
      <c r="E970" s="6" t="s">
        <v>5962</v>
      </c>
      <c r="F970" s="6" t="s">
        <v>6174</v>
      </c>
      <c r="G970" s="6">
        <v>2</v>
      </c>
      <c r="H970" s="6" t="str">
        <f>_xlfn.XLOOKUP(E970,customers!$A$2:$A$1001,customers!$B$2:$B$1001,,0)</f>
        <v>Wiley Leopold</v>
      </c>
      <c r="I970" s="6" t="str">
        <f>IF(_xlfn.XLOOKUP(E970,customers!$A$2:$A$1001,customers!$C$2:$C$1001,,0)=0,"Not Available",(_xlfn.XLOOKUP(E970,customers!$A$2:$A$1001,customers!$C$2:$C$1001,,0)))</f>
        <v>wleopoldqw@blogspot.com</v>
      </c>
      <c r="J970" s="6" t="str">
        <f>_xlfn.XLOOKUP(E970,customers!$A$1:$A$1001,customers!$G$1:$G$1001,,0)</f>
        <v>United States</v>
      </c>
      <c r="K970" s="6" t="str">
        <f>_xlfn.XLOOKUP($E970,customers!$A$2:$A$1001,customers!$F$2:$F$1001,,0)</f>
        <v>Gainesville</v>
      </c>
      <c r="L970" s="6" t="s">
        <v>6196</v>
      </c>
      <c r="M970" s="6" t="s">
        <v>6197</v>
      </c>
      <c r="N970" s="7">
        <f>INDEX(products!$A$1:$G$49,MATCH('orders '!$F970,products!$A$1:$A$49,0),MATCH('orders '!N$1,products!$A$1:$G$1,0))</f>
        <v>0.2</v>
      </c>
      <c r="O970" s="24">
        <f>INDEX(products!$A$1:$G$49,MATCH('orders '!$F970,products!$A$1:$A$49,0),MATCH('orders '!O$1,products!$A$1:$G$1,0))</f>
        <v>2.9849999999999999</v>
      </c>
      <c r="P970" s="24">
        <f t="shared" si="47"/>
        <v>5.97</v>
      </c>
      <c r="Q970" s="8">
        <f>_xlfn.XLOOKUP($F970,products!$A$2:$A$49,products!$G$2:$G$49,,0)</f>
        <v>0.17909999999999998</v>
      </c>
      <c r="R970" s="6" t="str">
        <f>IF(_xlfn.XLOOKUP(E970,customers!A970:A1969,customers!I970:I1969,0)=0,"Not Available",(_xlfn.XLOOKUP(E970,customers!A970:A1969,customers!I970:I1969,0)))</f>
        <v>No</v>
      </c>
    </row>
    <row r="971" spans="1:18" x14ac:dyDescent="0.25">
      <c r="A971" s="9" t="s">
        <v>5967</v>
      </c>
      <c r="B971" s="25">
        <v>43649</v>
      </c>
      <c r="C971" s="9" t="str">
        <f t="shared" si="45"/>
        <v>Wednesday</v>
      </c>
      <c r="D971" s="9" t="str">
        <f t="shared" si="46"/>
        <v>July</v>
      </c>
      <c r="E971" s="9" t="s">
        <v>5968</v>
      </c>
      <c r="F971" s="9" t="s">
        <v>6143</v>
      </c>
      <c r="G971" s="9">
        <v>1</v>
      </c>
      <c r="H971" s="9" t="str">
        <f>_xlfn.XLOOKUP(E971,customers!$A$2:$A$1001,customers!$B$2:$B$1001,,0)</f>
        <v>Chiarra Shalders</v>
      </c>
      <c r="I971" s="9" t="str">
        <f>IF(_xlfn.XLOOKUP(E971,customers!$A$2:$A$1001,customers!$C$2:$C$1001,,0)=0,"Not Available",(_xlfn.XLOOKUP(E971,customers!$A$2:$A$1001,customers!$C$2:$C$1001,,0)))</f>
        <v>cshaldersqx@cisco.com</v>
      </c>
      <c r="J971" s="9" t="str">
        <f>_xlfn.XLOOKUP(E971,customers!$A$1:$A$1001,customers!$G$1:$G$1001,,0)</f>
        <v>United States</v>
      </c>
      <c r="K971" s="9" t="str">
        <f>_xlfn.XLOOKUP($E971,customers!$A$2:$A$1001,customers!$F$2:$F$1001,,0)</f>
        <v>Clearwater</v>
      </c>
      <c r="L971" s="9" t="s">
        <v>6201</v>
      </c>
      <c r="M971" s="9" t="s">
        <v>6202</v>
      </c>
      <c r="N971" s="10">
        <f>INDEX(products!$A$1:$G$49,MATCH('orders '!$F971,products!$A$1:$A$49,0),MATCH('orders '!N$1,products!$A$1:$G$1,0))</f>
        <v>1</v>
      </c>
      <c r="O971" s="26">
        <f>INDEX(products!$A$1:$G$49,MATCH('orders '!$F971,products!$A$1:$A$49,0),MATCH('orders '!O$1,products!$A$1:$G$1,0))</f>
        <v>12.95</v>
      </c>
      <c r="P971" s="26">
        <f t="shared" si="47"/>
        <v>12.95</v>
      </c>
      <c r="Q971" s="11">
        <f>_xlfn.XLOOKUP($F971,products!$A$2:$A$49,products!$G$2:$G$49,,0)</f>
        <v>1.6835</v>
      </c>
      <c r="R971" s="6" t="str">
        <f>IF(_xlfn.XLOOKUP(E971,customers!A971:A1970,customers!I971:I1970,0)=0,"Not Available",(_xlfn.XLOOKUP(E971,customers!A971:A1970,customers!I971:I1970,0)))</f>
        <v>Yes</v>
      </c>
    </row>
    <row r="972" spans="1:18" x14ac:dyDescent="0.25">
      <c r="A972" s="6" t="s">
        <v>5973</v>
      </c>
      <c r="B972" s="23">
        <v>43729</v>
      </c>
      <c r="C972" s="6" t="str">
        <f t="shared" si="45"/>
        <v>Saturday</v>
      </c>
      <c r="D972" s="6" t="str">
        <f t="shared" si="46"/>
        <v>September</v>
      </c>
      <c r="E972" s="6" t="s">
        <v>5974</v>
      </c>
      <c r="F972" s="6" t="s">
        <v>6139</v>
      </c>
      <c r="G972" s="6">
        <v>1</v>
      </c>
      <c r="H972" s="6" t="str">
        <f>_xlfn.XLOOKUP(E972,customers!$A$2:$A$1001,customers!$B$2:$B$1001,,0)</f>
        <v>Sharl Southerill</v>
      </c>
      <c r="I972" s="6" t="str">
        <f>IF(_xlfn.XLOOKUP(E972,customers!$A$2:$A$1001,customers!$C$2:$C$1001,,0)=0,"Not Available",(_xlfn.XLOOKUP(E972,customers!$A$2:$A$1001,customers!$C$2:$C$1001,,0)))</f>
        <v>Not Available</v>
      </c>
      <c r="J972" s="6" t="str">
        <f>_xlfn.XLOOKUP(E972,customers!$A$1:$A$1001,customers!$G$1:$G$1001,,0)</f>
        <v>United States</v>
      </c>
      <c r="K972" s="6" t="str">
        <f>_xlfn.XLOOKUP($E972,customers!$A$2:$A$1001,customers!$F$2:$F$1001,,0)</f>
        <v>Amarillo</v>
      </c>
      <c r="L972" s="6" t="s">
        <v>6198</v>
      </c>
      <c r="M972" s="6" t="s">
        <v>6197</v>
      </c>
      <c r="N972" s="7">
        <f>INDEX(products!$A$1:$G$49,MATCH('orders '!$F972,products!$A$1:$A$49,0),MATCH('orders '!N$1,products!$A$1:$G$1,0))</f>
        <v>0.5</v>
      </c>
      <c r="O972" s="24">
        <f>INDEX(products!$A$1:$G$49,MATCH('orders '!$F972,products!$A$1:$A$49,0),MATCH('orders '!O$1,products!$A$1:$G$1,0))</f>
        <v>8.25</v>
      </c>
      <c r="P972" s="24">
        <f t="shared" si="47"/>
        <v>8.25</v>
      </c>
      <c r="Q972" s="8">
        <f>_xlfn.XLOOKUP($F972,products!$A$2:$A$49,products!$G$2:$G$49,,0)</f>
        <v>0.90749999999999997</v>
      </c>
      <c r="R972" s="6" t="str">
        <f>IF(_xlfn.XLOOKUP(E972,customers!A972:A1971,customers!I972:I1971,0)=0,"Not Available",(_xlfn.XLOOKUP(E972,customers!A972:A1971,customers!I972:I1971,0)))</f>
        <v>No</v>
      </c>
    </row>
    <row r="973" spans="1:18" x14ac:dyDescent="0.25">
      <c r="A973" s="9" t="s">
        <v>5978</v>
      </c>
      <c r="B973" s="25">
        <v>43703</v>
      </c>
      <c r="C973" s="9" t="str">
        <f t="shared" si="45"/>
        <v>Monday</v>
      </c>
      <c r="D973" s="9" t="str">
        <f t="shared" si="46"/>
        <v>August</v>
      </c>
      <c r="E973" s="9" t="s">
        <v>5979</v>
      </c>
      <c r="F973" s="9" t="s">
        <v>6182</v>
      </c>
      <c r="G973" s="9">
        <v>5</v>
      </c>
      <c r="H973" s="9" t="str">
        <f>_xlfn.XLOOKUP(E973,customers!$A$2:$A$1001,customers!$B$2:$B$1001,,0)</f>
        <v>Noni Furber</v>
      </c>
      <c r="I973" s="9" t="str">
        <f>IF(_xlfn.XLOOKUP(E973,customers!$A$2:$A$1001,customers!$C$2:$C$1001,,0)=0,"Not Available",(_xlfn.XLOOKUP(E973,customers!$A$2:$A$1001,customers!$C$2:$C$1001,,0)))</f>
        <v>nfurberqz@jugem.jp</v>
      </c>
      <c r="J973" s="9" t="str">
        <f>_xlfn.XLOOKUP(E973,customers!$A$1:$A$1001,customers!$G$1:$G$1001,,0)</f>
        <v>United States</v>
      </c>
      <c r="K973" s="9" t="str">
        <f>_xlfn.XLOOKUP($E973,customers!$A$2:$A$1001,customers!$F$2:$F$1001,,0)</f>
        <v>Fort Worth</v>
      </c>
      <c r="L973" s="9" t="s">
        <v>6199</v>
      </c>
      <c r="M973" s="9" t="s">
        <v>6200</v>
      </c>
      <c r="N973" s="10">
        <f>INDEX(products!$A$1:$G$49,MATCH('orders '!$F973,products!$A$1:$A$49,0),MATCH('orders '!N$1,products!$A$1:$G$1,0))</f>
        <v>2.5</v>
      </c>
      <c r="O973" s="26">
        <f>INDEX(products!$A$1:$G$49,MATCH('orders '!$F973,products!$A$1:$A$49,0),MATCH('orders '!O$1,products!$A$1:$G$1,0))</f>
        <v>29.784999999999997</v>
      </c>
      <c r="P973" s="26">
        <f t="shared" si="47"/>
        <v>148.92499999999998</v>
      </c>
      <c r="Q973" s="11">
        <f>_xlfn.XLOOKUP($F973,products!$A$2:$A$49,products!$G$2:$G$49,,0)</f>
        <v>2.6806499999999995</v>
      </c>
      <c r="R973" s="6" t="str">
        <f>IF(_xlfn.XLOOKUP(E973,customers!A973:A1972,customers!I973:I1972,0)=0,"Not Available",(_xlfn.XLOOKUP(E973,customers!A973:A1972,customers!I973:I1972,0)))</f>
        <v>No</v>
      </c>
    </row>
    <row r="974" spans="1:18" x14ac:dyDescent="0.25">
      <c r="A974" s="6" t="s">
        <v>5984</v>
      </c>
      <c r="B974" s="23">
        <v>44411</v>
      </c>
      <c r="C974" s="6" t="str">
        <f t="shared" si="45"/>
        <v>Tuesday</v>
      </c>
      <c r="D974" s="6" t="str">
        <f t="shared" si="46"/>
        <v>August</v>
      </c>
      <c r="E974" s="6" t="s">
        <v>5985</v>
      </c>
      <c r="F974" s="6" t="s">
        <v>6182</v>
      </c>
      <c r="G974" s="6">
        <v>3</v>
      </c>
      <c r="H974" s="6" t="str">
        <f>_xlfn.XLOOKUP(E974,customers!$A$2:$A$1001,customers!$B$2:$B$1001,,0)</f>
        <v>Dinah Crutcher</v>
      </c>
      <c r="I974" s="6" t="str">
        <f>IF(_xlfn.XLOOKUP(E974,customers!$A$2:$A$1001,customers!$C$2:$C$1001,,0)=0,"Not Available",(_xlfn.XLOOKUP(E974,customers!$A$2:$A$1001,customers!$C$2:$C$1001,,0)))</f>
        <v>Not Available</v>
      </c>
      <c r="J974" s="6" t="str">
        <f>_xlfn.XLOOKUP(E974,customers!$A$1:$A$1001,customers!$G$1:$G$1001,,0)</f>
        <v>Ireland</v>
      </c>
      <c r="K974" s="6" t="str">
        <f>_xlfn.XLOOKUP($E974,customers!$A$2:$A$1001,customers!$F$2:$F$1001,,0)</f>
        <v>Lusk</v>
      </c>
      <c r="L974" s="6" t="s">
        <v>6199</v>
      </c>
      <c r="M974" s="6" t="s">
        <v>6200</v>
      </c>
      <c r="N974" s="7">
        <f>INDEX(products!$A$1:$G$49,MATCH('orders '!$F974,products!$A$1:$A$49,0),MATCH('orders '!N$1,products!$A$1:$G$1,0))</f>
        <v>2.5</v>
      </c>
      <c r="O974" s="24">
        <f>INDEX(products!$A$1:$G$49,MATCH('orders '!$F974,products!$A$1:$A$49,0),MATCH('orders '!O$1,products!$A$1:$G$1,0))</f>
        <v>29.784999999999997</v>
      </c>
      <c r="P974" s="24">
        <f t="shared" si="47"/>
        <v>89.35499999999999</v>
      </c>
      <c r="Q974" s="8">
        <f>_xlfn.XLOOKUP($F974,products!$A$2:$A$49,products!$G$2:$G$49,,0)</f>
        <v>2.6806499999999995</v>
      </c>
      <c r="R974" s="6" t="str">
        <f>IF(_xlfn.XLOOKUP(E974,customers!A974:A1973,customers!I974:I1973,0)=0,"Not Available",(_xlfn.XLOOKUP(E974,customers!A974:A1973,customers!I974:I1973,0)))</f>
        <v>Yes</v>
      </c>
    </row>
    <row r="975" spans="1:18" x14ac:dyDescent="0.25">
      <c r="A975" s="9" t="s">
        <v>5989</v>
      </c>
      <c r="B975" s="25">
        <v>44493</v>
      </c>
      <c r="C975" s="9" t="str">
        <f t="shared" si="45"/>
        <v>Sunday</v>
      </c>
      <c r="D975" s="9" t="str">
        <f t="shared" si="46"/>
        <v>October</v>
      </c>
      <c r="E975" s="9" t="s">
        <v>5990</v>
      </c>
      <c r="F975" s="9" t="s">
        <v>6162</v>
      </c>
      <c r="G975" s="9">
        <v>6</v>
      </c>
      <c r="H975" s="9" t="str">
        <f>_xlfn.XLOOKUP(E975,customers!$A$2:$A$1001,customers!$B$2:$B$1001,,0)</f>
        <v>Charlean Keave</v>
      </c>
      <c r="I975" s="9" t="str">
        <f>IF(_xlfn.XLOOKUP(E975,customers!$A$2:$A$1001,customers!$C$2:$C$1001,,0)=0,"Not Available",(_xlfn.XLOOKUP(E975,customers!$A$2:$A$1001,customers!$C$2:$C$1001,,0)))</f>
        <v>ckeaver1@ucoz.com</v>
      </c>
      <c r="J975" s="9" t="str">
        <f>_xlfn.XLOOKUP(E975,customers!$A$1:$A$1001,customers!$G$1:$G$1001,,0)</f>
        <v>United States</v>
      </c>
      <c r="K975" s="9" t="str">
        <f>_xlfn.XLOOKUP($E975,customers!$A$2:$A$1001,customers!$F$2:$F$1001,,0)</f>
        <v>Pensacola</v>
      </c>
      <c r="L975" s="9" t="s">
        <v>6201</v>
      </c>
      <c r="M975" s="9" t="s">
        <v>6197</v>
      </c>
      <c r="N975" s="10">
        <f>INDEX(products!$A$1:$G$49,MATCH('orders '!$F975,products!$A$1:$A$49,0),MATCH('orders '!N$1,products!$A$1:$G$1,0))</f>
        <v>1</v>
      </c>
      <c r="O975" s="26">
        <f>INDEX(products!$A$1:$G$49,MATCH('orders '!$F975,products!$A$1:$A$49,0),MATCH('orders '!O$1,products!$A$1:$G$1,0))</f>
        <v>14.55</v>
      </c>
      <c r="P975" s="26">
        <f t="shared" si="47"/>
        <v>87.300000000000011</v>
      </c>
      <c r="Q975" s="11">
        <f>_xlfn.XLOOKUP($F975,products!$A$2:$A$49,products!$G$2:$G$49,,0)</f>
        <v>1.8915000000000002</v>
      </c>
      <c r="R975" s="6" t="str">
        <f>IF(_xlfn.XLOOKUP(E975,customers!A975:A1974,customers!I975:I1974,0)=0,"Not Available",(_xlfn.XLOOKUP(E975,customers!A975:A1974,customers!I975:I1974,0)))</f>
        <v>No</v>
      </c>
    </row>
    <row r="976" spans="1:18" x14ac:dyDescent="0.25">
      <c r="A976" s="6" t="s">
        <v>5995</v>
      </c>
      <c r="B976" s="23">
        <v>43556</v>
      </c>
      <c r="C976" s="6" t="str">
        <f t="shared" si="45"/>
        <v>Monday</v>
      </c>
      <c r="D976" s="6" t="str">
        <f t="shared" si="46"/>
        <v>April</v>
      </c>
      <c r="E976" s="6" t="s">
        <v>5996</v>
      </c>
      <c r="F976" s="6" t="s">
        <v>6172</v>
      </c>
      <c r="G976" s="6">
        <v>1</v>
      </c>
      <c r="H976" s="6" t="str">
        <f>_xlfn.XLOOKUP(E976,customers!$A$2:$A$1001,customers!$B$2:$B$1001,,0)</f>
        <v>Sada Roseborough</v>
      </c>
      <c r="I976" s="6" t="str">
        <f>IF(_xlfn.XLOOKUP(E976,customers!$A$2:$A$1001,customers!$C$2:$C$1001,,0)=0,"Not Available",(_xlfn.XLOOKUP(E976,customers!$A$2:$A$1001,customers!$C$2:$C$1001,,0)))</f>
        <v>sroseboroughr2@virginia.edu</v>
      </c>
      <c r="J976" s="6" t="str">
        <f>_xlfn.XLOOKUP(E976,customers!$A$1:$A$1001,customers!$G$1:$G$1001,,0)</f>
        <v>United States</v>
      </c>
      <c r="K976" s="6" t="str">
        <f>_xlfn.XLOOKUP($E976,customers!$A$2:$A$1001,customers!$F$2:$F$1001,,0)</f>
        <v>Tacoma</v>
      </c>
      <c r="L976" s="6" t="s">
        <v>6196</v>
      </c>
      <c r="M976" s="6" t="s">
        <v>6202</v>
      </c>
      <c r="N976" s="7">
        <f>INDEX(products!$A$1:$G$49,MATCH('orders '!$F976,products!$A$1:$A$49,0),MATCH('orders '!N$1,products!$A$1:$G$1,0))</f>
        <v>0.5</v>
      </c>
      <c r="O976" s="24">
        <f>INDEX(products!$A$1:$G$49,MATCH('orders '!$F976,products!$A$1:$A$49,0),MATCH('orders '!O$1,products!$A$1:$G$1,0))</f>
        <v>5.3699999999999992</v>
      </c>
      <c r="P976" s="24">
        <f t="shared" si="47"/>
        <v>5.3699999999999992</v>
      </c>
      <c r="Q976" s="8">
        <f>_xlfn.XLOOKUP($F976,products!$A$2:$A$49,products!$G$2:$G$49,,0)</f>
        <v>0.32219999999999993</v>
      </c>
      <c r="R976" s="6" t="str">
        <f>IF(_xlfn.XLOOKUP(E976,customers!A976:A1975,customers!I976:I1975,0)=0,"Not Available",(_xlfn.XLOOKUP(E976,customers!A976:A1975,customers!I976:I1975,0)))</f>
        <v>Yes</v>
      </c>
    </row>
    <row r="977" spans="1:18" x14ac:dyDescent="0.25">
      <c r="A977" s="9" t="s">
        <v>6001</v>
      </c>
      <c r="B977" s="25">
        <v>44538</v>
      </c>
      <c r="C977" s="9" t="str">
        <f t="shared" si="45"/>
        <v>Wednesday</v>
      </c>
      <c r="D977" s="9" t="str">
        <f t="shared" si="46"/>
        <v>December</v>
      </c>
      <c r="E977" s="9" t="s">
        <v>6002</v>
      </c>
      <c r="F977" s="9" t="s">
        <v>6154</v>
      </c>
      <c r="G977" s="9">
        <v>3</v>
      </c>
      <c r="H977" s="9" t="str">
        <f>_xlfn.XLOOKUP(E977,customers!$A$2:$A$1001,customers!$B$2:$B$1001,,0)</f>
        <v>Clayton Kingwell</v>
      </c>
      <c r="I977" s="9" t="str">
        <f>IF(_xlfn.XLOOKUP(E977,customers!$A$2:$A$1001,customers!$C$2:$C$1001,,0)=0,"Not Available",(_xlfn.XLOOKUP(E977,customers!$A$2:$A$1001,customers!$C$2:$C$1001,,0)))</f>
        <v>ckingwellr3@squarespace.com</v>
      </c>
      <c r="J977" s="9" t="str">
        <f>_xlfn.XLOOKUP(E977,customers!$A$1:$A$1001,customers!$G$1:$G$1001,,0)</f>
        <v>Ireland</v>
      </c>
      <c r="K977" s="9" t="str">
        <f>_xlfn.XLOOKUP($E977,customers!$A$2:$A$1001,customers!$F$2:$F$1001,,0)</f>
        <v>Rathnew</v>
      </c>
      <c r="L977" s="9" t="s">
        <v>6199</v>
      </c>
      <c r="M977" s="9" t="s">
        <v>6202</v>
      </c>
      <c r="N977" s="10">
        <f>INDEX(products!$A$1:$G$49,MATCH('orders '!$F977,products!$A$1:$A$49,0),MATCH('orders '!N$1,products!$A$1:$G$1,0))</f>
        <v>0.2</v>
      </c>
      <c r="O977" s="26">
        <f>INDEX(products!$A$1:$G$49,MATCH('orders '!$F977,products!$A$1:$A$49,0),MATCH('orders '!O$1,products!$A$1:$G$1,0))</f>
        <v>2.9849999999999999</v>
      </c>
      <c r="P977" s="26">
        <f t="shared" si="47"/>
        <v>8.9550000000000001</v>
      </c>
      <c r="Q977" s="11">
        <f>_xlfn.XLOOKUP($F977,products!$A$2:$A$49,products!$G$2:$G$49,,0)</f>
        <v>0.26865</v>
      </c>
      <c r="R977" s="6" t="str">
        <f>IF(_xlfn.XLOOKUP(E977,customers!A977:A1976,customers!I977:I1976,0)=0,"Not Available",(_xlfn.XLOOKUP(E977,customers!A977:A1976,customers!I977:I1976,0)))</f>
        <v>Yes</v>
      </c>
    </row>
    <row r="978" spans="1:18" x14ac:dyDescent="0.25">
      <c r="A978" s="6" t="s">
        <v>6007</v>
      </c>
      <c r="B978" s="23">
        <v>43643</v>
      </c>
      <c r="C978" s="6" t="str">
        <f t="shared" si="45"/>
        <v>Thursday</v>
      </c>
      <c r="D978" s="6" t="str">
        <f t="shared" si="46"/>
        <v>June</v>
      </c>
      <c r="E978" s="6" t="s">
        <v>6008</v>
      </c>
      <c r="F978" s="6" t="s">
        <v>6142</v>
      </c>
      <c r="G978" s="6">
        <v>5</v>
      </c>
      <c r="H978" s="6" t="str">
        <f>_xlfn.XLOOKUP(E978,customers!$A$2:$A$1001,customers!$B$2:$B$1001,,0)</f>
        <v>Kacy Canto</v>
      </c>
      <c r="I978" s="6" t="str">
        <f>IF(_xlfn.XLOOKUP(E978,customers!$A$2:$A$1001,customers!$C$2:$C$1001,,0)=0,"Not Available",(_xlfn.XLOOKUP(E978,customers!$A$2:$A$1001,customers!$C$2:$C$1001,,0)))</f>
        <v>kcantor4@gmpg.org</v>
      </c>
      <c r="J978" s="6" t="str">
        <f>_xlfn.XLOOKUP(E978,customers!$A$1:$A$1001,customers!$G$1:$G$1001,,0)</f>
        <v>United States</v>
      </c>
      <c r="K978" s="6" t="str">
        <f>_xlfn.XLOOKUP($E978,customers!$A$2:$A$1001,customers!$F$2:$F$1001,,0)</f>
        <v>Fort Wayne</v>
      </c>
      <c r="L978" s="6" t="s">
        <v>6196</v>
      </c>
      <c r="M978" s="6" t="s">
        <v>6200</v>
      </c>
      <c r="N978" s="7">
        <f>INDEX(products!$A$1:$G$49,MATCH('orders '!$F978,products!$A$1:$A$49,0),MATCH('orders '!N$1,products!$A$1:$G$1,0))</f>
        <v>2.5</v>
      </c>
      <c r="O978" s="24">
        <f>INDEX(products!$A$1:$G$49,MATCH('orders '!$F978,products!$A$1:$A$49,0),MATCH('orders '!O$1,products!$A$1:$G$1,0))</f>
        <v>27.484999999999996</v>
      </c>
      <c r="P978" s="24">
        <f t="shared" si="47"/>
        <v>137.42499999999998</v>
      </c>
      <c r="Q978" s="8">
        <f>_xlfn.XLOOKUP($F978,products!$A$2:$A$49,products!$G$2:$G$49,,0)</f>
        <v>1.6490999999999998</v>
      </c>
      <c r="R978" s="6" t="str">
        <f>IF(_xlfn.XLOOKUP(E978,customers!A978:A1977,customers!I978:I1977,0)=0,"Not Available",(_xlfn.XLOOKUP(E978,customers!A978:A1977,customers!I978:I1977,0)))</f>
        <v>Yes</v>
      </c>
    </row>
    <row r="979" spans="1:18" x14ac:dyDescent="0.25">
      <c r="A979" s="9" t="s">
        <v>6013</v>
      </c>
      <c r="B979" s="25">
        <v>44026</v>
      </c>
      <c r="C979" s="9" t="str">
        <f t="shared" si="45"/>
        <v>Tuesday</v>
      </c>
      <c r="D979" s="9" t="str">
        <f t="shared" si="46"/>
        <v>July</v>
      </c>
      <c r="E979" s="9" t="s">
        <v>6014</v>
      </c>
      <c r="F979" s="9" t="s">
        <v>6179</v>
      </c>
      <c r="G979" s="9">
        <v>5</v>
      </c>
      <c r="H979" s="9" t="str">
        <f>_xlfn.XLOOKUP(E979,customers!$A$2:$A$1001,customers!$B$2:$B$1001,,0)</f>
        <v>Mab Blakemore</v>
      </c>
      <c r="I979" s="9" t="str">
        <f>IF(_xlfn.XLOOKUP(E979,customers!$A$2:$A$1001,customers!$C$2:$C$1001,,0)=0,"Not Available",(_xlfn.XLOOKUP(E979,customers!$A$2:$A$1001,customers!$C$2:$C$1001,,0)))</f>
        <v>mblakemorer5@nsw.gov.au</v>
      </c>
      <c r="J979" s="9" t="str">
        <f>_xlfn.XLOOKUP(E979,customers!$A$1:$A$1001,customers!$G$1:$G$1001,,0)</f>
        <v>United States</v>
      </c>
      <c r="K979" s="9" t="str">
        <f>_xlfn.XLOOKUP($E979,customers!$A$2:$A$1001,customers!$F$2:$F$1001,,0)</f>
        <v>Amarillo</v>
      </c>
      <c r="L979" s="9" t="s">
        <v>6196</v>
      </c>
      <c r="M979" s="9" t="s">
        <v>6200</v>
      </c>
      <c r="N979" s="10">
        <f>INDEX(products!$A$1:$G$49,MATCH('orders '!$F979,products!$A$1:$A$49,0),MATCH('orders '!N$1,products!$A$1:$G$1,0))</f>
        <v>1</v>
      </c>
      <c r="O979" s="26">
        <f>INDEX(products!$A$1:$G$49,MATCH('orders '!$F979,products!$A$1:$A$49,0),MATCH('orders '!O$1,products!$A$1:$G$1,0))</f>
        <v>11.95</v>
      </c>
      <c r="P979" s="26">
        <f t="shared" si="47"/>
        <v>59.75</v>
      </c>
      <c r="Q979" s="11">
        <f>_xlfn.XLOOKUP($F979,products!$A$2:$A$49,products!$G$2:$G$49,,0)</f>
        <v>0.71699999999999997</v>
      </c>
      <c r="R979" s="6" t="str">
        <f>IF(_xlfn.XLOOKUP(E979,customers!A979:A1978,customers!I979:I1978,0)=0,"Not Available",(_xlfn.XLOOKUP(E979,customers!A979:A1978,customers!I979:I1978,0)))</f>
        <v>No</v>
      </c>
    </row>
    <row r="980" spans="1:18" x14ac:dyDescent="0.25">
      <c r="A980" s="6" t="s">
        <v>6019</v>
      </c>
      <c r="B980" s="23">
        <v>43913</v>
      </c>
      <c r="C980" s="6" t="str">
        <f t="shared" si="45"/>
        <v>Monday</v>
      </c>
      <c r="D980" s="6" t="str">
        <f t="shared" si="46"/>
        <v>March</v>
      </c>
      <c r="E980" s="6" t="s">
        <v>5990</v>
      </c>
      <c r="F980" s="6" t="s">
        <v>6180</v>
      </c>
      <c r="G980" s="6">
        <v>3</v>
      </c>
      <c r="H980" s="6" t="str">
        <f>_xlfn.XLOOKUP(E980,customers!$A$2:$A$1001,customers!$B$2:$B$1001,,0)</f>
        <v>Charlean Keave</v>
      </c>
      <c r="I980" s="6" t="str">
        <f>IF(_xlfn.XLOOKUP(E980,customers!$A$2:$A$1001,customers!$C$2:$C$1001,,0)=0,"Not Available",(_xlfn.XLOOKUP(E980,customers!$A$2:$A$1001,customers!$C$2:$C$1001,,0)))</f>
        <v>ckeaver1@ucoz.com</v>
      </c>
      <c r="J980" s="6" t="str">
        <f>_xlfn.XLOOKUP(E980,customers!$A$1:$A$1001,customers!$G$1:$G$1001,,0)</f>
        <v>United States</v>
      </c>
      <c r="K980" s="6" t="str">
        <f>_xlfn.XLOOKUP($E980,customers!$A$2:$A$1001,customers!$F$2:$F$1001,,0)</f>
        <v>Pensacola</v>
      </c>
      <c r="L980" s="6" t="s">
        <v>6199</v>
      </c>
      <c r="M980" s="6" t="s">
        <v>6200</v>
      </c>
      <c r="N980" s="7">
        <f>INDEX(products!$A$1:$G$49,MATCH('orders '!$F980,products!$A$1:$A$49,0),MATCH('orders '!N$1,products!$A$1:$G$1,0))</f>
        <v>0.5</v>
      </c>
      <c r="O980" s="24">
        <f>INDEX(products!$A$1:$G$49,MATCH('orders '!$F980,products!$A$1:$A$49,0),MATCH('orders '!O$1,products!$A$1:$G$1,0))</f>
        <v>7.77</v>
      </c>
      <c r="P980" s="24">
        <f t="shared" si="47"/>
        <v>23.31</v>
      </c>
      <c r="Q980" s="8">
        <f>_xlfn.XLOOKUP($F980,products!$A$2:$A$49,products!$G$2:$G$49,,0)</f>
        <v>0.69929999999999992</v>
      </c>
      <c r="R980" s="6" t="str">
        <f>IF(_xlfn.XLOOKUP(E980,customers!A980:A1979,customers!I980:I1979,0)=0,"Not Available",(_xlfn.XLOOKUP(E980,customers!A980:A1979,customers!I980:I1979,0)))</f>
        <v>Not Available</v>
      </c>
    </row>
    <row r="981" spans="1:18" x14ac:dyDescent="0.25">
      <c r="A981" s="9" t="s">
        <v>6025</v>
      </c>
      <c r="B981" s="25">
        <v>43856</v>
      </c>
      <c r="C981" s="9" t="str">
        <f t="shared" si="45"/>
        <v>Sunday</v>
      </c>
      <c r="D981" s="9" t="str">
        <f t="shared" si="46"/>
        <v>January</v>
      </c>
      <c r="E981" s="9" t="s">
        <v>6026</v>
      </c>
      <c r="F981" s="9" t="s">
        <v>6172</v>
      </c>
      <c r="G981" s="9">
        <v>2</v>
      </c>
      <c r="H981" s="9" t="str">
        <f>_xlfn.XLOOKUP(E981,customers!$A$2:$A$1001,customers!$B$2:$B$1001,,0)</f>
        <v>Javier Causnett</v>
      </c>
      <c r="I981" s="9" t="str">
        <f>IF(_xlfn.XLOOKUP(E981,customers!$A$2:$A$1001,customers!$C$2:$C$1001,,0)=0,"Not Available",(_xlfn.XLOOKUP(E981,customers!$A$2:$A$1001,customers!$C$2:$C$1001,,0)))</f>
        <v>Not Available</v>
      </c>
      <c r="J981" s="9" t="str">
        <f>_xlfn.XLOOKUP(E981,customers!$A$1:$A$1001,customers!$G$1:$G$1001,,0)</f>
        <v>United States</v>
      </c>
      <c r="K981" s="9" t="str">
        <f>_xlfn.XLOOKUP($E981,customers!$A$2:$A$1001,customers!$F$2:$F$1001,,0)</f>
        <v>Silver Spring</v>
      </c>
      <c r="L981" s="9" t="s">
        <v>6196</v>
      </c>
      <c r="M981" s="9" t="s">
        <v>6202</v>
      </c>
      <c r="N981" s="10">
        <f>INDEX(products!$A$1:$G$49,MATCH('orders '!$F981,products!$A$1:$A$49,0),MATCH('orders '!N$1,products!$A$1:$G$1,0))</f>
        <v>0.5</v>
      </c>
      <c r="O981" s="26">
        <f>INDEX(products!$A$1:$G$49,MATCH('orders '!$F981,products!$A$1:$A$49,0),MATCH('orders '!O$1,products!$A$1:$G$1,0))</f>
        <v>5.3699999999999992</v>
      </c>
      <c r="P981" s="26">
        <f t="shared" si="47"/>
        <v>10.739999999999998</v>
      </c>
      <c r="Q981" s="11">
        <f>_xlfn.XLOOKUP($F981,products!$A$2:$A$49,products!$G$2:$G$49,,0)</f>
        <v>0.32219999999999993</v>
      </c>
      <c r="R981" s="6" t="str">
        <f>IF(_xlfn.XLOOKUP(E981,customers!A981:A1980,customers!I981:I1980,0)=0,"Not Available",(_xlfn.XLOOKUP(E981,customers!A981:A1980,customers!I981:I1980,0)))</f>
        <v>No</v>
      </c>
    </row>
    <row r="982" spans="1:18" x14ac:dyDescent="0.25">
      <c r="A982" s="6" t="s">
        <v>6030</v>
      </c>
      <c r="B982" s="23">
        <v>43982</v>
      </c>
      <c r="C982" s="6" t="str">
        <f t="shared" si="45"/>
        <v>Sunday</v>
      </c>
      <c r="D982" s="6" t="str">
        <f t="shared" si="46"/>
        <v>May</v>
      </c>
      <c r="E982" s="6" t="s">
        <v>6031</v>
      </c>
      <c r="F982" s="6" t="s">
        <v>6185</v>
      </c>
      <c r="G982" s="6">
        <v>6</v>
      </c>
      <c r="H982" s="6" t="str">
        <f>_xlfn.XLOOKUP(E982,customers!$A$2:$A$1001,customers!$B$2:$B$1001,,0)</f>
        <v>Demetris Micheli</v>
      </c>
      <c r="I982" s="6" t="str">
        <f>IF(_xlfn.XLOOKUP(E982,customers!$A$2:$A$1001,customers!$C$2:$C$1001,,0)=0,"Not Available",(_xlfn.XLOOKUP(E982,customers!$A$2:$A$1001,customers!$C$2:$C$1001,,0)))</f>
        <v>Not Available</v>
      </c>
      <c r="J982" s="6" t="str">
        <f>_xlfn.XLOOKUP(E982,customers!$A$1:$A$1001,customers!$G$1:$G$1001,,0)</f>
        <v>United States</v>
      </c>
      <c r="K982" s="6" t="str">
        <f>_xlfn.XLOOKUP($E982,customers!$A$2:$A$1001,customers!$F$2:$F$1001,,0)</f>
        <v>Madison</v>
      </c>
      <c r="L982" s="6" t="s">
        <v>6198</v>
      </c>
      <c r="M982" s="6" t="s">
        <v>6202</v>
      </c>
      <c r="N982" s="7">
        <f>INDEX(products!$A$1:$G$49,MATCH('orders '!$F982,products!$A$1:$A$49,0),MATCH('orders '!N$1,products!$A$1:$G$1,0))</f>
        <v>2.5</v>
      </c>
      <c r="O982" s="24">
        <f>INDEX(products!$A$1:$G$49,MATCH('orders '!$F982,products!$A$1:$A$49,0),MATCH('orders '!O$1,products!$A$1:$G$1,0))</f>
        <v>27.945</v>
      </c>
      <c r="P982" s="24">
        <f t="shared" si="47"/>
        <v>167.67000000000002</v>
      </c>
      <c r="Q982" s="8">
        <f>_xlfn.XLOOKUP($F982,products!$A$2:$A$49,products!$G$2:$G$49,,0)</f>
        <v>3.07395</v>
      </c>
      <c r="R982" s="6" t="str">
        <f>IF(_xlfn.XLOOKUP(E982,customers!A982:A1981,customers!I982:I1981,0)=0,"Not Available",(_xlfn.XLOOKUP(E982,customers!A982:A1981,customers!I982:I1981,0)))</f>
        <v>Yes</v>
      </c>
    </row>
    <row r="983" spans="1:18" x14ac:dyDescent="0.25">
      <c r="A983" s="9" t="s">
        <v>6035</v>
      </c>
      <c r="B983" s="25">
        <v>44397</v>
      </c>
      <c r="C983" s="9" t="str">
        <f t="shared" si="45"/>
        <v>Tuesday</v>
      </c>
      <c r="D983" s="9" t="str">
        <f t="shared" si="46"/>
        <v>July</v>
      </c>
      <c r="E983" s="9" t="s">
        <v>6036</v>
      </c>
      <c r="F983" s="9" t="s">
        <v>6153</v>
      </c>
      <c r="G983" s="9">
        <v>6</v>
      </c>
      <c r="H983" s="9" t="str">
        <f>_xlfn.XLOOKUP(E983,customers!$A$2:$A$1001,customers!$B$2:$B$1001,,0)</f>
        <v>Chloette Bernardot</v>
      </c>
      <c r="I983" s="9" t="str">
        <f>IF(_xlfn.XLOOKUP(E983,customers!$A$2:$A$1001,customers!$C$2:$C$1001,,0)=0,"Not Available",(_xlfn.XLOOKUP(E983,customers!$A$2:$A$1001,customers!$C$2:$C$1001,,0)))</f>
        <v>cbernardotr9@wix.com</v>
      </c>
      <c r="J983" s="9" t="str">
        <f>_xlfn.XLOOKUP(E983,customers!$A$1:$A$1001,customers!$G$1:$G$1001,,0)</f>
        <v>United States</v>
      </c>
      <c r="K983" s="9" t="str">
        <f>_xlfn.XLOOKUP($E983,customers!$A$2:$A$1001,customers!$F$2:$F$1001,,0)</f>
        <v>Conroe</v>
      </c>
      <c r="L983" s="9" t="s">
        <v>6198</v>
      </c>
      <c r="M983" s="9" t="s">
        <v>6202</v>
      </c>
      <c r="N983" s="10">
        <f>INDEX(products!$A$1:$G$49,MATCH('orders '!$F983,products!$A$1:$A$49,0),MATCH('orders '!N$1,products!$A$1:$G$1,0))</f>
        <v>0.2</v>
      </c>
      <c r="O983" s="26">
        <f>INDEX(products!$A$1:$G$49,MATCH('orders '!$F983,products!$A$1:$A$49,0),MATCH('orders '!O$1,products!$A$1:$G$1,0))</f>
        <v>3.645</v>
      </c>
      <c r="P983" s="26">
        <f t="shared" si="47"/>
        <v>21.87</v>
      </c>
      <c r="Q983" s="11">
        <f>_xlfn.XLOOKUP($F983,products!$A$2:$A$49,products!$G$2:$G$49,,0)</f>
        <v>0.40095000000000003</v>
      </c>
      <c r="R983" s="6" t="str">
        <f>IF(_xlfn.XLOOKUP(E983,customers!A983:A1982,customers!I983:I1982,0)=0,"Not Available",(_xlfn.XLOOKUP(E983,customers!A983:A1982,customers!I983:I1982,0)))</f>
        <v>Yes</v>
      </c>
    </row>
    <row r="984" spans="1:18" x14ac:dyDescent="0.25">
      <c r="A984" s="6" t="s">
        <v>6041</v>
      </c>
      <c r="B984" s="23">
        <v>44785</v>
      </c>
      <c r="C984" s="6" t="str">
        <f t="shared" si="45"/>
        <v>Friday</v>
      </c>
      <c r="D984" s="6" t="str">
        <f t="shared" si="46"/>
        <v>August</v>
      </c>
      <c r="E984" s="6" t="s">
        <v>6042</v>
      </c>
      <c r="F984" s="6" t="s">
        <v>6179</v>
      </c>
      <c r="G984" s="6">
        <v>2</v>
      </c>
      <c r="H984" s="6" t="str">
        <f>_xlfn.XLOOKUP(E984,customers!$A$2:$A$1001,customers!$B$2:$B$1001,,0)</f>
        <v>Kim Kemery</v>
      </c>
      <c r="I984" s="6" t="str">
        <f>IF(_xlfn.XLOOKUP(E984,customers!$A$2:$A$1001,customers!$C$2:$C$1001,,0)=0,"Not Available",(_xlfn.XLOOKUP(E984,customers!$A$2:$A$1001,customers!$C$2:$C$1001,,0)))</f>
        <v>kkemeryra@t.co</v>
      </c>
      <c r="J984" s="6" t="str">
        <f>_xlfn.XLOOKUP(E984,customers!$A$1:$A$1001,customers!$G$1:$G$1001,,0)</f>
        <v>United States</v>
      </c>
      <c r="K984" s="6" t="str">
        <f>_xlfn.XLOOKUP($E984,customers!$A$2:$A$1001,customers!$F$2:$F$1001,,0)</f>
        <v>Denton</v>
      </c>
      <c r="L984" s="6" t="s">
        <v>6196</v>
      </c>
      <c r="M984" s="6" t="s">
        <v>6200</v>
      </c>
      <c r="N984" s="7">
        <f>INDEX(products!$A$1:$G$49,MATCH('orders '!$F984,products!$A$1:$A$49,0),MATCH('orders '!N$1,products!$A$1:$G$1,0))</f>
        <v>1</v>
      </c>
      <c r="O984" s="24">
        <f>INDEX(products!$A$1:$G$49,MATCH('orders '!$F984,products!$A$1:$A$49,0),MATCH('orders '!O$1,products!$A$1:$G$1,0))</f>
        <v>11.95</v>
      </c>
      <c r="P984" s="24">
        <f t="shared" si="47"/>
        <v>23.9</v>
      </c>
      <c r="Q984" s="8">
        <f>_xlfn.XLOOKUP($F984,products!$A$2:$A$49,products!$G$2:$G$49,,0)</f>
        <v>0.71699999999999997</v>
      </c>
      <c r="R984" s="6" t="str">
        <f>IF(_xlfn.XLOOKUP(E984,customers!A984:A1983,customers!I984:I1983,0)=0,"Not Available",(_xlfn.XLOOKUP(E984,customers!A984:A1983,customers!I984:I1983,0)))</f>
        <v>Yes</v>
      </c>
    </row>
    <row r="985" spans="1:18" x14ac:dyDescent="0.25">
      <c r="A985" s="9" t="s">
        <v>6047</v>
      </c>
      <c r="B985" s="25">
        <v>43831</v>
      </c>
      <c r="C985" s="9" t="str">
        <f t="shared" si="45"/>
        <v>Wednesday</v>
      </c>
      <c r="D985" s="9" t="str">
        <f t="shared" si="46"/>
        <v>January</v>
      </c>
      <c r="E985" s="9" t="s">
        <v>6048</v>
      </c>
      <c r="F985" s="9" t="s">
        <v>6152</v>
      </c>
      <c r="G985" s="9">
        <v>2</v>
      </c>
      <c r="H985" s="9" t="str">
        <f>_xlfn.XLOOKUP(E985,customers!$A$2:$A$1001,customers!$B$2:$B$1001,,0)</f>
        <v>Fanchette Parlot</v>
      </c>
      <c r="I985" s="9" t="str">
        <f>IF(_xlfn.XLOOKUP(E985,customers!$A$2:$A$1001,customers!$C$2:$C$1001,,0)=0,"Not Available",(_xlfn.XLOOKUP(E985,customers!$A$2:$A$1001,customers!$C$2:$C$1001,,0)))</f>
        <v>fparlotrb@forbes.com</v>
      </c>
      <c r="J985" s="9" t="str">
        <f>_xlfn.XLOOKUP(E985,customers!$A$1:$A$1001,customers!$G$1:$G$1001,,0)</f>
        <v>United States</v>
      </c>
      <c r="K985" s="9" t="str">
        <f>_xlfn.XLOOKUP($E985,customers!$A$2:$A$1001,customers!$F$2:$F$1001,,0)</f>
        <v>Columbus</v>
      </c>
      <c r="L985" s="9" t="s">
        <v>6199</v>
      </c>
      <c r="M985" s="9" t="s">
        <v>6197</v>
      </c>
      <c r="N985" s="10">
        <f>INDEX(products!$A$1:$G$49,MATCH('orders '!$F985,products!$A$1:$A$49,0),MATCH('orders '!N$1,products!$A$1:$G$1,0))</f>
        <v>0.2</v>
      </c>
      <c r="O985" s="26">
        <f>INDEX(products!$A$1:$G$49,MATCH('orders '!$F985,products!$A$1:$A$49,0),MATCH('orders '!O$1,products!$A$1:$G$1,0))</f>
        <v>3.375</v>
      </c>
      <c r="P985" s="26">
        <f t="shared" si="47"/>
        <v>6.75</v>
      </c>
      <c r="Q985" s="11">
        <f>_xlfn.XLOOKUP($F985,products!$A$2:$A$49,products!$G$2:$G$49,,0)</f>
        <v>0.30374999999999996</v>
      </c>
      <c r="R985" s="6" t="str">
        <f>IF(_xlfn.XLOOKUP(E985,customers!A985:A1984,customers!I985:I1984,0)=0,"Not Available",(_xlfn.XLOOKUP(E985,customers!A985:A1984,customers!I985:I1984,0)))</f>
        <v>Yes</v>
      </c>
    </row>
    <row r="986" spans="1:18" x14ac:dyDescent="0.25">
      <c r="A986" s="6" t="s">
        <v>6053</v>
      </c>
      <c r="B986" s="23">
        <v>44214</v>
      </c>
      <c r="C986" s="6" t="str">
        <f t="shared" si="45"/>
        <v>Monday</v>
      </c>
      <c r="D986" s="6" t="str">
        <f t="shared" si="46"/>
        <v>January</v>
      </c>
      <c r="E986" s="6" t="s">
        <v>6054</v>
      </c>
      <c r="F986" s="6" t="s">
        <v>6166</v>
      </c>
      <c r="G986" s="6">
        <v>1</v>
      </c>
      <c r="H986" s="6" t="str">
        <f>_xlfn.XLOOKUP(E986,customers!$A$2:$A$1001,customers!$B$2:$B$1001,,0)</f>
        <v>Ramon Cheak</v>
      </c>
      <c r="I986" s="6" t="str">
        <f>IF(_xlfn.XLOOKUP(E986,customers!$A$2:$A$1001,customers!$C$2:$C$1001,,0)=0,"Not Available",(_xlfn.XLOOKUP(E986,customers!$A$2:$A$1001,customers!$C$2:$C$1001,,0)))</f>
        <v>rcheakrc@tripadvisor.com</v>
      </c>
      <c r="J986" s="6" t="str">
        <f>_xlfn.XLOOKUP(E986,customers!$A$1:$A$1001,customers!$G$1:$G$1001,,0)</f>
        <v>Ireland</v>
      </c>
      <c r="K986" s="6" t="str">
        <f>_xlfn.XLOOKUP($E986,customers!$A$2:$A$1001,customers!$F$2:$F$1001,,0)</f>
        <v>Bundoran</v>
      </c>
      <c r="L986" s="6" t="s">
        <v>6198</v>
      </c>
      <c r="M986" s="6" t="s">
        <v>6197</v>
      </c>
      <c r="N986" s="7">
        <f>INDEX(products!$A$1:$G$49,MATCH('orders '!$F986,products!$A$1:$A$49,0),MATCH('orders '!N$1,products!$A$1:$G$1,0))</f>
        <v>2.5</v>
      </c>
      <c r="O986" s="24">
        <f>INDEX(products!$A$1:$G$49,MATCH('orders '!$F986,products!$A$1:$A$49,0),MATCH('orders '!O$1,products!$A$1:$G$1,0))</f>
        <v>31.624999999999996</v>
      </c>
      <c r="P986" s="24">
        <f t="shared" si="47"/>
        <v>31.624999999999996</v>
      </c>
      <c r="Q986" s="8">
        <f>_xlfn.XLOOKUP($F986,products!$A$2:$A$49,products!$G$2:$G$49,,0)</f>
        <v>3.4787499999999998</v>
      </c>
      <c r="R986" s="6" t="str">
        <f>IF(_xlfn.XLOOKUP(E986,customers!A986:A1985,customers!I986:I1985,0)=0,"Not Available",(_xlfn.XLOOKUP(E986,customers!A986:A1985,customers!I986:I1985,0)))</f>
        <v>Yes</v>
      </c>
    </row>
    <row r="987" spans="1:18" x14ac:dyDescent="0.25">
      <c r="A987" s="9" t="s">
        <v>6058</v>
      </c>
      <c r="B987" s="25">
        <v>44561</v>
      </c>
      <c r="C987" s="9" t="str">
        <f t="shared" si="45"/>
        <v>Friday</v>
      </c>
      <c r="D987" s="9" t="str">
        <f t="shared" si="46"/>
        <v>December</v>
      </c>
      <c r="E987" s="9" t="s">
        <v>6059</v>
      </c>
      <c r="F987" s="9" t="s">
        <v>6179</v>
      </c>
      <c r="G987" s="9">
        <v>4</v>
      </c>
      <c r="H987" s="9" t="str">
        <f>_xlfn.XLOOKUP(E987,customers!$A$2:$A$1001,customers!$B$2:$B$1001,,0)</f>
        <v>Koressa O'Geneay</v>
      </c>
      <c r="I987" s="9" t="str">
        <f>IF(_xlfn.XLOOKUP(E987,customers!$A$2:$A$1001,customers!$C$2:$C$1001,,0)=0,"Not Available",(_xlfn.XLOOKUP(E987,customers!$A$2:$A$1001,customers!$C$2:$C$1001,,0)))</f>
        <v>kogeneayrd@utexas.edu</v>
      </c>
      <c r="J987" s="9" t="str">
        <f>_xlfn.XLOOKUP(E987,customers!$A$1:$A$1001,customers!$G$1:$G$1001,,0)</f>
        <v>United States</v>
      </c>
      <c r="K987" s="9" t="str">
        <f>_xlfn.XLOOKUP($E987,customers!$A$2:$A$1001,customers!$F$2:$F$1001,,0)</f>
        <v>Aurora</v>
      </c>
      <c r="L987" s="9" t="s">
        <v>6196</v>
      </c>
      <c r="M987" s="9" t="s">
        <v>6200</v>
      </c>
      <c r="N987" s="10">
        <f>INDEX(products!$A$1:$G$49,MATCH('orders '!$F987,products!$A$1:$A$49,0),MATCH('orders '!N$1,products!$A$1:$G$1,0))</f>
        <v>1</v>
      </c>
      <c r="O987" s="26">
        <f>INDEX(products!$A$1:$G$49,MATCH('orders '!$F987,products!$A$1:$A$49,0),MATCH('orders '!O$1,products!$A$1:$G$1,0))</f>
        <v>11.95</v>
      </c>
      <c r="P987" s="26">
        <f t="shared" si="47"/>
        <v>47.8</v>
      </c>
      <c r="Q987" s="11">
        <f>_xlfn.XLOOKUP($F987,products!$A$2:$A$49,products!$G$2:$G$49,,0)</f>
        <v>0.71699999999999997</v>
      </c>
      <c r="R987" s="6" t="str">
        <f>IF(_xlfn.XLOOKUP(E987,customers!A987:A1986,customers!I987:I1986,0)=0,"Not Available",(_xlfn.XLOOKUP(E987,customers!A987:A1986,customers!I987:I1986,0)))</f>
        <v>No</v>
      </c>
    </row>
    <row r="988" spans="1:18" x14ac:dyDescent="0.25">
      <c r="A988" s="6" t="s">
        <v>6064</v>
      </c>
      <c r="B988" s="23">
        <v>43955</v>
      </c>
      <c r="C988" s="6" t="str">
        <f t="shared" si="45"/>
        <v>Monday</v>
      </c>
      <c r="D988" s="6" t="str">
        <f t="shared" si="46"/>
        <v>May</v>
      </c>
      <c r="E988" s="6" t="s">
        <v>6065</v>
      </c>
      <c r="F988" s="6" t="s">
        <v>6181</v>
      </c>
      <c r="G988" s="6">
        <v>1</v>
      </c>
      <c r="H988" s="6" t="str">
        <f>_xlfn.XLOOKUP(E988,customers!$A$2:$A$1001,customers!$B$2:$B$1001,,0)</f>
        <v>Claudell Ayre</v>
      </c>
      <c r="I988" s="6" t="str">
        <f>IF(_xlfn.XLOOKUP(E988,customers!$A$2:$A$1001,customers!$C$2:$C$1001,,0)=0,"Not Available",(_xlfn.XLOOKUP(E988,customers!$A$2:$A$1001,customers!$C$2:$C$1001,,0)))</f>
        <v>cayrere@symantec.com</v>
      </c>
      <c r="J988" s="6" t="str">
        <f>_xlfn.XLOOKUP(E988,customers!$A$1:$A$1001,customers!$G$1:$G$1001,,0)</f>
        <v>United States</v>
      </c>
      <c r="K988" s="6" t="str">
        <f>_xlfn.XLOOKUP($E988,customers!$A$2:$A$1001,customers!$F$2:$F$1001,,0)</f>
        <v>Daytona Beach</v>
      </c>
      <c r="L988" s="6" t="s">
        <v>6201</v>
      </c>
      <c r="M988" s="6" t="s">
        <v>6197</v>
      </c>
      <c r="N988" s="7">
        <f>INDEX(products!$A$1:$G$49,MATCH('orders '!$F988,products!$A$1:$A$49,0),MATCH('orders '!N$1,products!$A$1:$G$1,0))</f>
        <v>2.5</v>
      </c>
      <c r="O988" s="24">
        <f>INDEX(products!$A$1:$G$49,MATCH('orders '!$F988,products!$A$1:$A$49,0),MATCH('orders '!O$1,products!$A$1:$G$1,0))</f>
        <v>33.464999999999996</v>
      </c>
      <c r="P988" s="24">
        <f t="shared" si="47"/>
        <v>33.464999999999996</v>
      </c>
      <c r="Q988" s="8">
        <f>_xlfn.XLOOKUP($F988,products!$A$2:$A$49,products!$G$2:$G$49,,0)</f>
        <v>4.3504499999999995</v>
      </c>
      <c r="R988" s="6" t="str">
        <f>IF(_xlfn.XLOOKUP(E988,customers!A988:A1987,customers!I988:I1987,0)=0,"Not Available",(_xlfn.XLOOKUP(E988,customers!A988:A1987,customers!I988:I1987,0)))</f>
        <v>No</v>
      </c>
    </row>
    <row r="989" spans="1:18" x14ac:dyDescent="0.25">
      <c r="A989" s="9" t="s">
        <v>6070</v>
      </c>
      <c r="B989" s="25">
        <v>44247</v>
      </c>
      <c r="C989" s="9" t="str">
        <f t="shared" si="45"/>
        <v>Saturday</v>
      </c>
      <c r="D989" s="9" t="str">
        <f t="shared" si="46"/>
        <v>February</v>
      </c>
      <c r="E989" s="9" t="s">
        <v>6071</v>
      </c>
      <c r="F989" s="9" t="s">
        <v>6158</v>
      </c>
      <c r="G989" s="9">
        <v>5</v>
      </c>
      <c r="H989" s="9" t="str">
        <f>_xlfn.XLOOKUP(E989,customers!$A$2:$A$1001,customers!$B$2:$B$1001,,0)</f>
        <v>Lorianne Kyneton</v>
      </c>
      <c r="I989" s="9" t="str">
        <f>IF(_xlfn.XLOOKUP(E989,customers!$A$2:$A$1001,customers!$C$2:$C$1001,,0)=0,"Not Available",(_xlfn.XLOOKUP(E989,customers!$A$2:$A$1001,customers!$C$2:$C$1001,,0)))</f>
        <v>lkynetonrf@macromedia.com</v>
      </c>
      <c r="J989" s="9" t="str">
        <f>_xlfn.XLOOKUP(E989,customers!$A$1:$A$1001,customers!$G$1:$G$1001,,0)</f>
        <v>United Kingdom</v>
      </c>
      <c r="K989" s="9" t="str">
        <f>_xlfn.XLOOKUP($E989,customers!$A$2:$A$1001,customers!$F$2:$F$1001,,0)</f>
        <v>Seaton</v>
      </c>
      <c r="L989" s="9" t="s">
        <v>6199</v>
      </c>
      <c r="M989" s="9" t="s">
        <v>6202</v>
      </c>
      <c r="N989" s="10">
        <f>INDEX(products!$A$1:$G$49,MATCH('orders '!$F989,products!$A$1:$A$49,0),MATCH('orders '!N$1,products!$A$1:$G$1,0))</f>
        <v>0.5</v>
      </c>
      <c r="O989" s="26">
        <f>INDEX(products!$A$1:$G$49,MATCH('orders '!$F989,products!$A$1:$A$49,0),MATCH('orders '!O$1,products!$A$1:$G$1,0))</f>
        <v>5.97</v>
      </c>
      <c r="P989" s="26">
        <f t="shared" si="47"/>
        <v>29.849999999999998</v>
      </c>
      <c r="Q989" s="11">
        <f>_xlfn.XLOOKUP($F989,products!$A$2:$A$49,products!$G$2:$G$49,,0)</f>
        <v>0.5373</v>
      </c>
      <c r="R989" s="6" t="str">
        <f>IF(_xlfn.XLOOKUP(E989,customers!A989:A1988,customers!I989:I1988,0)=0,"Not Available",(_xlfn.XLOOKUP(E989,customers!A989:A1988,customers!I989:I1988,0)))</f>
        <v>Yes</v>
      </c>
    </row>
    <row r="990" spans="1:18" x14ac:dyDescent="0.25">
      <c r="A990" s="6" t="s">
        <v>6076</v>
      </c>
      <c r="B990" s="23">
        <v>43897</v>
      </c>
      <c r="C990" s="6" t="str">
        <f t="shared" si="45"/>
        <v>Saturday</v>
      </c>
      <c r="D990" s="6" t="str">
        <f t="shared" si="46"/>
        <v>March</v>
      </c>
      <c r="E990" s="6" t="s">
        <v>6077</v>
      </c>
      <c r="F990" s="6" t="s">
        <v>6138</v>
      </c>
      <c r="G990" s="6">
        <v>3</v>
      </c>
      <c r="H990" s="6" t="str">
        <f>_xlfn.XLOOKUP(E990,customers!$A$2:$A$1001,customers!$B$2:$B$1001,,0)</f>
        <v>Adele McFayden</v>
      </c>
      <c r="I990" s="6" t="str">
        <f>IF(_xlfn.XLOOKUP(E990,customers!$A$2:$A$1001,customers!$C$2:$C$1001,,0)=0,"Not Available",(_xlfn.XLOOKUP(E990,customers!$A$2:$A$1001,customers!$C$2:$C$1001,,0)))</f>
        <v>Not Available</v>
      </c>
      <c r="J990" s="6" t="str">
        <f>_xlfn.XLOOKUP(E990,customers!$A$1:$A$1001,customers!$G$1:$G$1001,,0)</f>
        <v>United Kingdom</v>
      </c>
      <c r="K990" s="6" t="str">
        <f>_xlfn.XLOOKUP($E990,customers!$A$2:$A$1001,customers!$F$2:$F$1001,,0)</f>
        <v>Wirral</v>
      </c>
      <c r="L990" s="6" t="s">
        <v>6196</v>
      </c>
      <c r="M990" s="6" t="s">
        <v>6197</v>
      </c>
      <c r="N990" s="7">
        <f>INDEX(products!$A$1:$G$49,MATCH('orders '!$F990,products!$A$1:$A$49,0),MATCH('orders '!N$1,products!$A$1:$G$1,0))</f>
        <v>1</v>
      </c>
      <c r="O990" s="24">
        <f>INDEX(products!$A$1:$G$49,MATCH('orders '!$F990,products!$A$1:$A$49,0),MATCH('orders '!O$1,products!$A$1:$G$1,0))</f>
        <v>9.9499999999999993</v>
      </c>
      <c r="P990" s="24">
        <f t="shared" si="47"/>
        <v>29.849999999999998</v>
      </c>
      <c r="Q990" s="8">
        <f>_xlfn.XLOOKUP($F990,products!$A$2:$A$49,products!$G$2:$G$49,,0)</f>
        <v>0.59699999999999998</v>
      </c>
      <c r="R990" s="6" t="str">
        <f>IF(_xlfn.XLOOKUP(E990,customers!A990:A1989,customers!I990:I1989,0)=0,"Not Available",(_xlfn.XLOOKUP(E990,customers!A990:A1989,customers!I990:I1989,0)))</f>
        <v>Yes</v>
      </c>
    </row>
    <row r="991" spans="1:18" x14ac:dyDescent="0.25">
      <c r="A991" s="9" t="s">
        <v>6081</v>
      </c>
      <c r="B991" s="25">
        <v>43560</v>
      </c>
      <c r="C991" s="9" t="str">
        <f t="shared" si="45"/>
        <v>Friday</v>
      </c>
      <c r="D991" s="9" t="str">
        <f t="shared" si="46"/>
        <v>April</v>
      </c>
      <c r="E991" s="9" t="s">
        <v>6082</v>
      </c>
      <c r="F991" s="9" t="s">
        <v>6175</v>
      </c>
      <c r="G991" s="9">
        <v>6</v>
      </c>
      <c r="H991" s="9" t="str">
        <f>_xlfn.XLOOKUP(E991,customers!$A$2:$A$1001,customers!$B$2:$B$1001,,0)</f>
        <v>Herta Layne</v>
      </c>
      <c r="I991" s="9" t="str">
        <f>IF(_xlfn.XLOOKUP(E991,customers!$A$2:$A$1001,customers!$C$2:$C$1001,,0)=0,"Not Available",(_xlfn.XLOOKUP(E991,customers!$A$2:$A$1001,customers!$C$2:$C$1001,,0)))</f>
        <v>Not Available</v>
      </c>
      <c r="J991" s="9" t="str">
        <f>_xlfn.XLOOKUP(E991,customers!$A$1:$A$1001,customers!$G$1:$G$1001,,0)</f>
        <v>United States</v>
      </c>
      <c r="K991" s="9" t="str">
        <f>_xlfn.XLOOKUP($E991,customers!$A$2:$A$1001,customers!$F$2:$F$1001,,0)</f>
        <v>Saint Louis</v>
      </c>
      <c r="L991" s="9" t="s">
        <v>6199</v>
      </c>
      <c r="M991" s="9" t="s">
        <v>6197</v>
      </c>
      <c r="N991" s="10">
        <f>INDEX(products!$A$1:$G$49,MATCH('orders '!$F991,products!$A$1:$A$49,0),MATCH('orders '!N$1,products!$A$1:$G$1,0))</f>
        <v>2.5</v>
      </c>
      <c r="O991" s="26">
        <f>INDEX(products!$A$1:$G$49,MATCH('orders '!$F991,products!$A$1:$A$49,0),MATCH('orders '!O$1,products!$A$1:$G$1,0))</f>
        <v>25.874999999999996</v>
      </c>
      <c r="P991" s="26">
        <f t="shared" si="47"/>
        <v>155.24999999999997</v>
      </c>
      <c r="Q991" s="11">
        <f>_xlfn.XLOOKUP($F991,products!$A$2:$A$49,products!$G$2:$G$49,,0)</f>
        <v>2.3287499999999994</v>
      </c>
      <c r="R991" s="6" t="str">
        <f>IF(_xlfn.XLOOKUP(E991,customers!A991:A1990,customers!I991:I1990,0)=0,"Not Available",(_xlfn.XLOOKUP(E991,customers!A991:A1990,customers!I991:I1990,0)))</f>
        <v>Yes</v>
      </c>
    </row>
    <row r="992" spans="1:18" x14ac:dyDescent="0.25">
      <c r="A992" s="6" t="s">
        <v>6086</v>
      </c>
      <c r="B992" s="23">
        <v>44718</v>
      </c>
      <c r="C992" s="6" t="str">
        <f t="shared" si="45"/>
        <v>Monday</v>
      </c>
      <c r="D992" s="6" t="str">
        <f t="shared" si="46"/>
        <v>June</v>
      </c>
      <c r="E992" s="6" t="s">
        <v>6118</v>
      </c>
      <c r="F992" s="6" t="s">
        <v>6153</v>
      </c>
      <c r="G992" s="6">
        <v>5</v>
      </c>
      <c r="H992" s="6" t="str">
        <f>_xlfn.XLOOKUP(E992,customers!$A$2:$A$1001,customers!$B$2:$B$1001,,0)</f>
        <v>Marguerite Graves</v>
      </c>
      <c r="I992" s="6" t="str">
        <f>IF(_xlfn.XLOOKUP(E992,customers!$A$2:$A$1001,customers!$C$2:$C$1001,,0)=0,"Not Available",(_xlfn.XLOOKUP(E992,customers!$A$2:$A$1001,customers!$C$2:$C$1001,,0)))</f>
        <v>Not Available</v>
      </c>
      <c r="J992" s="6" t="str">
        <f>_xlfn.XLOOKUP(E992,customers!$A$1:$A$1001,customers!$G$1:$G$1001,,0)</f>
        <v>United States</v>
      </c>
      <c r="K992" s="6" t="str">
        <f>_xlfn.XLOOKUP($E992,customers!$A$2:$A$1001,customers!$F$2:$F$1001,,0)</f>
        <v>Fort Smith</v>
      </c>
      <c r="L992" s="6" t="s">
        <v>6198</v>
      </c>
      <c r="M992" s="6" t="s">
        <v>6202</v>
      </c>
      <c r="N992" s="7">
        <f>INDEX(products!$A$1:$G$49,MATCH('orders '!$F992,products!$A$1:$A$49,0),MATCH('orders '!N$1,products!$A$1:$G$1,0))</f>
        <v>0.2</v>
      </c>
      <c r="O992" s="24">
        <f>INDEX(products!$A$1:$G$49,MATCH('orders '!$F992,products!$A$1:$A$49,0),MATCH('orders '!O$1,products!$A$1:$G$1,0))</f>
        <v>3.645</v>
      </c>
      <c r="P992" s="24">
        <f t="shared" si="47"/>
        <v>18.225000000000001</v>
      </c>
      <c r="Q992" s="8">
        <f>_xlfn.XLOOKUP($F992,products!$A$2:$A$49,products!$G$2:$G$49,,0)</f>
        <v>0.40095000000000003</v>
      </c>
      <c r="R992" s="6" t="str">
        <f>IF(_xlfn.XLOOKUP(E992,customers!A992:A1991,customers!I992:I1991,0)=0,"Not Available",(_xlfn.XLOOKUP(E992,customers!A992:A1991,customers!I992:I1991,0)))</f>
        <v>No</v>
      </c>
    </row>
    <row r="993" spans="1:18" x14ac:dyDescent="0.25">
      <c r="A993" s="9" t="s">
        <v>6086</v>
      </c>
      <c r="B993" s="25">
        <v>44718</v>
      </c>
      <c r="C993" s="9" t="str">
        <f t="shared" si="45"/>
        <v>Monday</v>
      </c>
      <c r="D993" s="9" t="str">
        <f t="shared" si="46"/>
        <v>June</v>
      </c>
      <c r="E993" s="9" t="s">
        <v>6118</v>
      </c>
      <c r="F993" s="9" t="s">
        <v>6169</v>
      </c>
      <c r="G993" s="9">
        <v>2</v>
      </c>
      <c r="H993" s="9" t="str">
        <f>_xlfn.XLOOKUP(E993,customers!$A$2:$A$1001,customers!$B$2:$B$1001,,0)</f>
        <v>Marguerite Graves</v>
      </c>
      <c r="I993" s="9" t="str">
        <f>IF(_xlfn.XLOOKUP(E993,customers!$A$2:$A$1001,customers!$C$2:$C$1001,,0)=0,"Not Available",(_xlfn.XLOOKUP(E993,customers!$A$2:$A$1001,customers!$C$2:$C$1001,,0)))</f>
        <v>Not Available</v>
      </c>
      <c r="J993" s="9" t="str">
        <f>_xlfn.XLOOKUP(E993,customers!$A$1:$A$1001,customers!$G$1:$G$1001,,0)</f>
        <v>United States</v>
      </c>
      <c r="K993" s="9" t="str">
        <f>_xlfn.XLOOKUP($E993,customers!$A$2:$A$1001,customers!$F$2:$F$1001,,0)</f>
        <v>Fort Smith</v>
      </c>
      <c r="L993" s="9" t="s">
        <v>6201</v>
      </c>
      <c r="M993" s="9" t="s">
        <v>6202</v>
      </c>
      <c r="N993" s="10">
        <f>INDEX(products!$A$1:$G$49,MATCH('orders '!$F993,products!$A$1:$A$49,0),MATCH('orders '!N$1,products!$A$1:$G$1,0))</f>
        <v>0.5</v>
      </c>
      <c r="O993" s="26">
        <f>INDEX(products!$A$1:$G$49,MATCH('orders '!$F993,products!$A$1:$A$49,0),MATCH('orders '!O$1,products!$A$1:$G$1,0))</f>
        <v>7.77</v>
      </c>
      <c r="P993" s="26">
        <f t="shared" si="47"/>
        <v>15.54</v>
      </c>
      <c r="Q993" s="11">
        <f>_xlfn.XLOOKUP($F993,products!$A$2:$A$49,products!$G$2:$G$49,,0)</f>
        <v>1.0101</v>
      </c>
      <c r="R993" s="6" t="str">
        <f>IF(_xlfn.XLOOKUP(E993,customers!A993:A1992,customers!I993:I1992,0)=0,"Not Available",(_xlfn.XLOOKUP(E993,customers!A993:A1992,customers!I993:I1992,0)))</f>
        <v>No</v>
      </c>
    </row>
    <row r="994" spans="1:18" x14ac:dyDescent="0.25">
      <c r="A994" s="6" t="s">
        <v>6096</v>
      </c>
      <c r="B994" s="23">
        <v>44276</v>
      </c>
      <c r="C994" s="6" t="str">
        <f t="shared" si="45"/>
        <v>Sunday</v>
      </c>
      <c r="D994" s="6" t="str">
        <f t="shared" si="46"/>
        <v>March</v>
      </c>
      <c r="E994" s="6" t="s">
        <v>6097</v>
      </c>
      <c r="F994" s="6" t="s">
        <v>6164</v>
      </c>
      <c r="G994" s="6">
        <v>3</v>
      </c>
      <c r="H994" s="6" t="str">
        <f>_xlfn.XLOOKUP(E994,customers!$A$2:$A$1001,customers!$B$2:$B$1001,,0)</f>
        <v>Desdemona Eye</v>
      </c>
      <c r="I994" s="6" t="str">
        <f>IF(_xlfn.XLOOKUP(E994,customers!$A$2:$A$1001,customers!$C$2:$C$1001,,0)=0,"Not Available",(_xlfn.XLOOKUP(E994,customers!$A$2:$A$1001,customers!$C$2:$C$1001,,0)))</f>
        <v>Not Available</v>
      </c>
      <c r="J994" s="6" t="str">
        <f>_xlfn.XLOOKUP(E994,customers!$A$1:$A$1001,customers!$G$1:$G$1001,,0)</f>
        <v>Ireland</v>
      </c>
      <c r="K994" s="6" t="str">
        <f>_xlfn.XLOOKUP($E994,customers!$A$2:$A$1001,customers!$F$2:$F$1001,,0)</f>
        <v>Bagenalstown</v>
      </c>
      <c r="L994" s="6" t="s">
        <v>6201</v>
      </c>
      <c r="M994" s="6" t="s">
        <v>6200</v>
      </c>
      <c r="N994" s="7">
        <f>INDEX(products!$A$1:$G$49,MATCH('orders '!$F994,products!$A$1:$A$49,0),MATCH('orders '!N$1,products!$A$1:$G$1,0))</f>
        <v>2.5</v>
      </c>
      <c r="O994" s="24">
        <f>INDEX(products!$A$1:$G$49,MATCH('orders '!$F994,products!$A$1:$A$49,0),MATCH('orders '!O$1,products!$A$1:$G$1,0))</f>
        <v>36.454999999999998</v>
      </c>
      <c r="P994" s="24">
        <f t="shared" si="47"/>
        <v>109.36499999999999</v>
      </c>
      <c r="Q994" s="8">
        <f>_xlfn.XLOOKUP($F994,products!$A$2:$A$49,products!$G$2:$G$49,,0)</f>
        <v>4.7391499999999995</v>
      </c>
      <c r="R994" s="6" t="str">
        <f>IF(_xlfn.XLOOKUP(E994,customers!A994:A1993,customers!I994:I1993,0)=0,"Not Available",(_xlfn.XLOOKUP(E994,customers!A994:A1993,customers!I994:I1993,0)))</f>
        <v>No</v>
      </c>
    </row>
    <row r="995" spans="1:18" x14ac:dyDescent="0.25">
      <c r="A995" s="9" t="s">
        <v>6101</v>
      </c>
      <c r="B995" s="25">
        <v>44549</v>
      </c>
      <c r="C995" s="9" t="str">
        <f t="shared" si="45"/>
        <v>Sunday</v>
      </c>
      <c r="D995" s="9" t="str">
        <f t="shared" si="46"/>
        <v>December</v>
      </c>
      <c r="E995" s="9" t="s">
        <v>6102</v>
      </c>
      <c r="F995" s="9" t="s">
        <v>6140</v>
      </c>
      <c r="G995" s="9">
        <v>6</v>
      </c>
      <c r="H995" s="9" t="str">
        <f>_xlfn.XLOOKUP(E995,customers!$A$2:$A$1001,customers!$B$2:$B$1001,,0)</f>
        <v>Margarette Sterland</v>
      </c>
      <c r="I995" s="9" t="str">
        <f>IF(_xlfn.XLOOKUP(E995,customers!$A$2:$A$1001,customers!$C$2:$C$1001,,0)=0,"Not Available",(_xlfn.XLOOKUP(E995,customers!$A$2:$A$1001,customers!$C$2:$C$1001,,0)))</f>
        <v>Not Available</v>
      </c>
      <c r="J995" s="9" t="str">
        <f>_xlfn.XLOOKUP(E995,customers!$A$1:$A$1001,customers!$G$1:$G$1001,,0)</f>
        <v>United States</v>
      </c>
      <c r="K995" s="9" t="str">
        <f>_xlfn.XLOOKUP($E995,customers!$A$2:$A$1001,customers!$F$2:$F$1001,,0)</f>
        <v>Philadelphia</v>
      </c>
      <c r="L995" s="9" t="s">
        <v>6199</v>
      </c>
      <c r="M995" s="9" t="s">
        <v>6200</v>
      </c>
      <c r="N995" s="10">
        <f>INDEX(products!$A$1:$G$49,MATCH('orders '!$F995,products!$A$1:$A$49,0),MATCH('orders '!N$1,products!$A$1:$G$1,0))</f>
        <v>1</v>
      </c>
      <c r="O995" s="26">
        <f>INDEX(products!$A$1:$G$49,MATCH('orders '!$F995,products!$A$1:$A$49,0),MATCH('orders '!O$1,products!$A$1:$G$1,0))</f>
        <v>12.95</v>
      </c>
      <c r="P995" s="26">
        <f t="shared" si="47"/>
        <v>77.699999999999989</v>
      </c>
      <c r="Q995" s="11">
        <f>_xlfn.XLOOKUP($F995,products!$A$2:$A$49,products!$G$2:$G$49,,0)</f>
        <v>1.1655</v>
      </c>
      <c r="R995" s="6" t="str">
        <f>IF(_xlfn.XLOOKUP(E995,customers!A995:A1994,customers!I995:I1994,0)=0,"Not Available",(_xlfn.XLOOKUP(E995,customers!A995:A1994,customers!I995:I1994,0)))</f>
        <v>No</v>
      </c>
    </row>
    <row r="996" spans="1:18" x14ac:dyDescent="0.25">
      <c r="A996" s="6" t="s">
        <v>6106</v>
      </c>
      <c r="B996" s="23">
        <v>44244</v>
      </c>
      <c r="C996" s="6" t="str">
        <f t="shared" si="45"/>
        <v>Wednesday</v>
      </c>
      <c r="D996" s="6" t="str">
        <f t="shared" si="46"/>
        <v>February</v>
      </c>
      <c r="E996" s="6" t="s">
        <v>6107</v>
      </c>
      <c r="F996" s="6" t="s">
        <v>6154</v>
      </c>
      <c r="G996" s="6">
        <v>3</v>
      </c>
      <c r="H996" s="6" t="str">
        <f>_xlfn.XLOOKUP(E996,customers!$A$2:$A$1001,customers!$B$2:$B$1001,,0)</f>
        <v>Catharine Scoines</v>
      </c>
      <c r="I996" s="6" t="str">
        <f>IF(_xlfn.XLOOKUP(E996,customers!$A$2:$A$1001,customers!$C$2:$C$1001,,0)=0,"Not Available",(_xlfn.XLOOKUP(E996,customers!$A$2:$A$1001,customers!$C$2:$C$1001,,0)))</f>
        <v>Not Available</v>
      </c>
      <c r="J996" s="6" t="str">
        <f>_xlfn.XLOOKUP(E996,customers!$A$1:$A$1001,customers!$G$1:$G$1001,,0)</f>
        <v>Ireland</v>
      </c>
      <c r="K996" s="6" t="str">
        <f>_xlfn.XLOOKUP($E996,customers!$A$2:$A$1001,customers!$F$2:$F$1001,,0)</f>
        <v>Watergrasshill</v>
      </c>
      <c r="L996" s="6" t="s">
        <v>6199</v>
      </c>
      <c r="M996" s="6" t="s">
        <v>6202</v>
      </c>
      <c r="N996" s="7">
        <f>INDEX(products!$A$1:$G$49,MATCH('orders '!$F996,products!$A$1:$A$49,0),MATCH('orders '!N$1,products!$A$1:$G$1,0))</f>
        <v>0.2</v>
      </c>
      <c r="O996" s="24">
        <f>INDEX(products!$A$1:$G$49,MATCH('orders '!$F996,products!$A$1:$A$49,0),MATCH('orders '!O$1,products!$A$1:$G$1,0))</f>
        <v>2.9849999999999999</v>
      </c>
      <c r="P996" s="24">
        <f t="shared" si="47"/>
        <v>8.9550000000000001</v>
      </c>
      <c r="Q996" s="8">
        <f>_xlfn.XLOOKUP($F996,products!$A$2:$A$49,products!$G$2:$G$49,,0)</f>
        <v>0.26865</v>
      </c>
      <c r="R996" s="6" t="str">
        <f>IF(_xlfn.XLOOKUP(E996,customers!A996:A1995,customers!I996:I1995,0)=0,"Not Available",(_xlfn.XLOOKUP(E996,customers!A996:A1995,customers!I996:I1995,0)))</f>
        <v>No</v>
      </c>
    </row>
    <row r="997" spans="1:18" x14ac:dyDescent="0.25">
      <c r="A997" s="9" t="s">
        <v>6111</v>
      </c>
      <c r="B997" s="25">
        <v>43836</v>
      </c>
      <c r="C997" s="9" t="str">
        <f t="shared" si="45"/>
        <v>Monday</v>
      </c>
      <c r="D997" s="9" t="str">
        <f t="shared" si="46"/>
        <v>January</v>
      </c>
      <c r="E997" s="9" t="s">
        <v>6112</v>
      </c>
      <c r="F997" s="9" t="s">
        <v>6142</v>
      </c>
      <c r="G997" s="9">
        <v>1</v>
      </c>
      <c r="H997" s="9" t="str">
        <f>_xlfn.XLOOKUP(E997,customers!$A$2:$A$1001,customers!$B$2:$B$1001,,0)</f>
        <v>Jennica Tewelson</v>
      </c>
      <c r="I997" s="9" t="str">
        <f>IF(_xlfn.XLOOKUP(E997,customers!$A$2:$A$1001,customers!$C$2:$C$1001,,0)=0,"Not Available",(_xlfn.XLOOKUP(E997,customers!$A$2:$A$1001,customers!$C$2:$C$1001,,0)))</f>
        <v>jtewelsonrn@samsung.com</v>
      </c>
      <c r="J997" s="9" t="str">
        <f>_xlfn.XLOOKUP(E997,customers!$A$1:$A$1001,customers!$G$1:$G$1001,,0)</f>
        <v>United States</v>
      </c>
      <c r="K997" s="9" t="str">
        <f>_xlfn.XLOOKUP($E997,customers!$A$2:$A$1001,customers!$F$2:$F$1001,,0)</f>
        <v>Dallas</v>
      </c>
      <c r="L997" s="9" t="s">
        <v>6196</v>
      </c>
      <c r="M997" s="9" t="s">
        <v>6200</v>
      </c>
      <c r="N997" s="10">
        <f>INDEX(products!$A$1:$G$49,MATCH('orders '!$F997,products!$A$1:$A$49,0),MATCH('orders '!N$1,products!$A$1:$G$1,0))</f>
        <v>2.5</v>
      </c>
      <c r="O997" s="26">
        <f>INDEX(products!$A$1:$G$49,MATCH('orders '!$F997,products!$A$1:$A$49,0),MATCH('orders '!O$1,products!$A$1:$G$1,0))</f>
        <v>27.484999999999996</v>
      </c>
      <c r="P997" s="26">
        <f t="shared" si="47"/>
        <v>27.484999999999996</v>
      </c>
      <c r="Q997" s="11">
        <f>_xlfn.XLOOKUP($F997,products!$A$2:$A$49,products!$G$2:$G$49,,0)</f>
        <v>1.6490999999999998</v>
      </c>
      <c r="R997" s="6" t="str">
        <f>IF(_xlfn.XLOOKUP(E997,customers!A997:A1996,customers!I997:I1996,0)=0,"Not Available",(_xlfn.XLOOKUP(E997,customers!A997:A1996,customers!I997:I1996,0)))</f>
        <v>No</v>
      </c>
    </row>
    <row r="998" spans="1:18" x14ac:dyDescent="0.25">
      <c r="A998" s="6" t="s">
        <v>6117</v>
      </c>
      <c r="B998" s="23">
        <v>44685</v>
      </c>
      <c r="C998" s="6" t="str">
        <f t="shared" si="45"/>
        <v>Wednesday</v>
      </c>
      <c r="D998" s="6" t="str">
        <f t="shared" si="46"/>
        <v>May</v>
      </c>
      <c r="E998" s="6" t="s">
        <v>6118</v>
      </c>
      <c r="F998" s="6" t="s">
        <v>6146</v>
      </c>
      <c r="G998" s="6">
        <v>5</v>
      </c>
      <c r="H998" s="6" t="str">
        <f>_xlfn.XLOOKUP(E998,customers!$A$2:$A$1001,customers!$B$2:$B$1001,,0)</f>
        <v>Marguerite Graves</v>
      </c>
      <c r="I998" s="6" t="str">
        <f>IF(_xlfn.XLOOKUP(E998,customers!$A$2:$A$1001,customers!$C$2:$C$1001,,0)=0,"Not Available",(_xlfn.XLOOKUP(E998,customers!$A$2:$A$1001,customers!$C$2:$C$1001,,0)))</f>
        <v>Not Available</v>
      </c>
      <c r="J998" s="6" t="str">
        <f>_xlfn.XLOOKUP(E998,customers!$A$1:$A$1001,customers!$G$1:$G$1001,,0)</f>
        <v>United States</v>
      </c>
      <c r="K998" s="6" t="str">
        <f>_xlfn.XLOOKUP($E998,customers!$A$2:$A$1001,customers!$F$2:$F$1001,,0)</f>
        <v>Fort Smith</v>
      </c>
      <c r="L998" s="6" t="s">
        <v>6196</v>
      </c>
      <c r="M998" s="6" t="s">
        <v>6197</v>
      </c>
      <c r="N998" s="7">
        <f>INDEX(products!$A$1:$G$49,MATCH('orders '!$F998,products!$A$1:$A$49,0),MATCH('orders '!N$1,products!$A$1:$G$1,0))</f>
        <v>0.5</v>
      </c>
      <c r="O998" s="24">
        <f>INDEX(products!$A$1:$G$49,MATCH('orders '!$F998,products!$A$1:$A$49,0),MATCH('orders '!O$1,products!$A$1:$G$1,0))</f>
        <v>5.97</v>
      </c>
      <c r="P998" s="24">
        <f t="shared" si="47"/>
        <v>29.849999999999998</v>
      </c>
      <c r="Q998" s="8">
        <f>_xlfn.XLOOKUP($F998,products!$A$2:$A$49,products!$G$2:$G$49,,0)</f>
        <v>0.35819999999999996</v>
      </c>
      <c r="R998" s="6" t="str">
        <f>IF(_xlfn.XLOOKUP(E998,customers!A998:A1997,customers!I998:I1997,0)=0,"Not Available",(_xlfn.XLOOKUP(E998,customers!A998:A1997,customers!I998:I1997,0)))</f>
        <v>No</v>
      </c>
    </row>
    <row r="999" spans="1:18" x14ac:dyDescent="0.25">
      <c r="A999" s="9" t="s">
        <v>6122</v>
      </c>
      <c r="B999" s="25">
        <v>43749</v>
      </c>
      <c r="C999" s="9" t="str">
        <f t="shared" si="45"/>
        <v>Friday</v>
      </c>
      <c r="D999" s="9" t="str">
        <f t="shared" si="46"/>
        <v>October</v>
      </c>
      <c r="E999" s="9" t="s">
        <v>6118</v>
      </c>
      <c r="F999" s="9" t="s">
        <v>6157</v>
      </c>
      <c r="G999" s="9">
        <v>4</v>
      </c>
      <c r="H999" s="9" t="str">
        <f>_xlfn.XLOOKUP(E999,customers!$A$2:$A$1001,customers!$B$2:$B$1001,,0)</f>
        <v>Marguerite Graves</v>
      </c>
      <c r="I999" s="9" t="str">
        <f>IF(_xlfn.XLOOKUP(E999,customers!$A$2:$A$1001,customers!$C$2:$C$1001,,0)=0,"Not Available",(_xlfn.XLOOKUP(E999,customers!$A$2:$A$1001,customers!$C$2:$C$1001,,0)))</f>
        <v>Not Available</v>
      </c>
      <c r="J999" s="9" t="str">
        <f>_xlfn.XLOOKUP(E999,customers!$A$1:$A$1001,customers!$G$1:$G$1001,,0)</f>
        <v>United States</v>
      </c>
      <c r="K999" s="9" t="str">
        <f>_xlfn.XLOOKUP($E999,customers!$A$2:$A$1001,customers!$F$2:$F$1001,,0)</f>
        <v>Fort Smith</v>
      </c>
      <c r="L999" s="9" t="s">
        <v>6199</v>
      </c>
      <c r="M999" s="9" t="s">
        <v>6197</v>
      </c>
      <c r="N999" s="10">
        <f>INDEX(products!$A$1:$G$49,MATCH('orders '!$F999,products!$A$1:$A$49,0),MATCH('orders '!N$1,products!$A$1:$G$1,0))</f>
        <v>0.5</v>
      </c>
      <c r="O999" s="26">
        <f>INDEX(products!$A$1:$G$49,MATCH('orders '!$F999,products!$A$1:$A$49,0),MATCH('orders '!O$1,products!$A$1:$G$1,0))</f>
        <v>6.75</v>
      </c>
      <c r="P999" s="26">
        <f t="shared" si="47"/>
        <v>27</v>
      </c>
      <c r="Q999" s="11">
        <f>_xlfn.XLOOKUP($F999,products!$A$2:$A$49,products!$G$2:$G$49,,0)</f>
        <v>0.60749999999999993</v>
      </c>
      <c r="R999" s="6" t="str">
        <f>IF(_xlfn.XLOOKUP(E999,customers!A999:A1998,customers!I999:I1998,0)=0,"Not Available",(_xlfn.XLOOKUP(E999,customers!A999:A1998,customers!I999:I1998,0)))</f>
        <v>Not Available</v>
      </c>
    </row>
    <row r="1000" spans="1:18" x14ac:dyDescent="0.25">
      <c r="A1000" s="6" t="s">
        <v>6127</v>
      </c>
      <c r="B1000" s="23">
        <v>44411</v>
      </c>
      <c r="C1000" s="6" t="str">
        <f t="shared" si="45"/>
        <v>Tuesday</v>
      </c>
      <c r="D1000" s="6" t="str">
        <f t="shared" si="46"/>
        <v>August</v>
      </c>
      <c r="E1000" s="6" t="s">
        <v>6128</v>
      </c>
      <c r="F1000" s="6" t="s">
        <v>6147</v>
      </c>
      <c r="G1000" s="6">
        <v>1</v>
      </c>
      <c r="H1000" s="6" t="str">
        <f>_xlfn.XLOOKUP(E1000,customers!$A$2:$A$1001,customers!$B$2:$B$1001,,0)</f>
        <v>Nicolina Jenny</v>
      </c>
      <c r="I1000" s="6" t="str">
        <f>IF(_xlfn.XLOOKUP(E1000,customers!$A$2:$A$1001,customers!$C$2:$C$1001,,0)=0,"Not Available",(_xlfn.XLOOKUP(E1000,customers!$A$2:$A$1001,customers!$C$2:$C$1001,,0)))</f>
        <v>njennyrq@bigcartel.com</v>
      </c>
      <c r="J1000" s="6" t="str">
        <f>_xlfn.XLOOKUP(E1000,customers!$A$1:$A$1001,customers!$G$1:$G$1001,,0)</f>
        <v>United States</v>
      </c>
      <c r="K1000" s="6" t="str">
        <f>_xlfn.XLOOKUP($E1000,customers!$A$2:$A$1001,customers!$F$2:$F$1001,,0)</f>
        <v>Whittier</v>
      </c>
      <c r="L1000" s="6" t="s">
        <v>6199</v>
      </c>
      <c r="M1000" s="6" t="s">
        <v>6202</v>
      </c>
      <c r="N1000" s="7">
        <f>INDEX(products!$A$1:$G$49,MATCH('orders '!$F1000,products!$A$1:$A$49,0),MATCH('orders '!N$1,products!$A$1:$G$1,0))</f>
        <v>1</v>
      </c>
      <c r="O1000" s="24">
        <f>INDEX(products!$A$1:$G$49,MATCH('orders '!$F1000,products!$A$1:$A$49,0),MATCH('orders '!O$1,products!$A$1:$G$1,0))</f>
        <v>9.9499999999999993</v>
      </c>
      <c r="P1000" s="24">
        <f t="shared" si="47"/>
        <v>9.9499999999999993</v>
      </c>
      <c r="Q1000" s="8">
        <f>_xlfn.XLOOKUP($F1000,products!$A$2:$A$49,products!$G$2:$G$49,,0)</f>
        <v>0.89549999999999985</v>
      </c>
      <c r="R1000" s="6" t="str">
        <f>IF(_xlfn.XLOOKUP(E1000,customers!A1000:A1999,customers!I1000:I1999,0)=0,"Not Available",(_xlfn.XLOOKUP(E1000,customers!A1000:A1999,customers!I1000:I1999,0)))</f>
        <v>No</v>
      </c>
    </row>
    <row r="1001" spans="1:18" x14ac:dyDescent="0.25">
      <c r="A1001" s="12" t="s">
        <v>6133</v>
      </c>
      <c r="B1001" s="27">
        <v>44119</v>
      </c>
      <c r="C1001" s="12" t="str">
        <f t="shared" si="45"/>
        <v>Thursday</v>
      </c>
      <c r="D1001" s="12" t="str">
        <f t="shared" si="46"/>
        <v>October</v>
      </c>
      <c r="E1001" s="12" t="s">
        <v>6134</v>
      </c>
      <c r="F1001" s="12" t="s">
        <v>6156</v>
      </c>
      <c r="G1001" s="12">
        <v>3</v>
      </c>
      <c r="H1001" s="12" t="str">
        <f>_xlfn.XLOOKUP(E1001,customers!$A$2:$A$1001,customers!$B$2:$B$1001,,0)</f>
        <v>Vidovic Antonelli</v>
      </c>
      <c r="I1001" s="12" t="str">
        <f>IF(_xlfn.XLOOKUP(E1001,customers!$A$2:$A$1001,customers!$C$2:$C$1001,,0)=0,"Not Available",(_xlfn.XLOOKUP(E1001,customers!$A$2:$A$1001,customers!$C$2:$C$1001,,0)))</f>
        <v>Not Available</v>
      </c>
      <c r="J1001" s="12" t="str">
        <f>_xlfn.XLOOKUP(E1001,customers!$A$1:$A$1001,customers!$G$1:$G$1001,,0)</f>
        <v>United Kingdom</v>
      </c>
      <c r="K1001" s="12" t="str">
        <f>_xlfn.XLOOKUP($E1001,customers!$A$2:$A$1001,customers!$F$2:$F$1001,,0)</f>
        <v>London</v>
      </c>
      <c r="L1001" s="12" t="s">
        <v>6198</v>
      </c>
      <c r="M1001" s="12" t="s">
        <v>6197</v>
      </c>
      <c r="N1001" s="13">
        <f>INDEX(products!$A$1:$G$49,MATCH('orders '!$F1001,products!$A$1:$A$49,0),MATCH('orders '!N$1,products!$A$1:$G$1,0))</f>
        <v>0.2</v>
      </c>
      <c r="O1001" s="28">
        <f>INDEX(products!$A$1:$G$49,MATCH('orders '!$F1001,products!$A$1:$A$49,0),MATCH('orders '!O$1,products!$A$1:$G$1,0))</f>
        <v>4.125</v>
      </c>
      <c r="P1001" s="28">
        <f t="shared" si="47"/>
        <v>12.375</v>
      </c>
      <c r="Q1001" s="14">
        <f>_xlfn.XLOOKUP($F1001,products!$A$2:$A$49,products!$G$2:$G$49,,0)</f>
        <v>0.45374999999999999</v>
      </c>
      <c r="R1001" s="6" t="str">
        <f>IF(_xlfn.XLOOKUP(E1001,customers!A1001:A2000,customers!I1001:I2000,0)=0,"Not Available",(_xlfn.XLOOKUP(E1001,customers!A1001:A2000,customers!I1001:I2000,0)))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998" sqref="K99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O19" sqref="O1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6 S u 5 W I 3 Y R b u l A A A A 9 g A A A B I A H A B D b 2 5 m a W c v U G F j a 2 F n Z S 5 4 b W w g o h g A K K A U A A A A A A A A A A A A A A A A A A A A A A A A A A A A h Y 9 B C s I w F E S v U r J v k k a E U n 5 T 0 I U b C 4 I g b k O M b b D 9 l T Y 1 v Z s L j + Q V r G j V n c t 5 8 x Y z 9 + s N s q G u g o t p O 9 t g S i L K S W B Q N w e L R U p 6 d w x j k k n Y K H 1 S h Q l G G b t k 6 A 4 p K Z 0 7 J 4 x 5 7 6 m f 0 a Y t m O A 8 Y v t 8 v d W l q R X 5 y P a / H F r s n E J t i I T d a 4 w U N B I x F X N B O b A J Q m 7 x K 4 h x 7 7 P 9 g b D s K 9 e 3 R h o M V w t g U w T 2 / i A f U E s D B B Q A A g A I A O k r 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K 7 l Y C U u N X x w B A A B s A g A A E w A c A E Z v c m 1 1 b G F z L 1 N l Y 3 R p b 2 4 x L m 0 g o h g A K K A U A A A A A A A A A A A A A A A A A A A A A A A A A A A A f Z F P a w I x E M X v C / s d w v a i s C z Y l l 7 E U / Q g l N Z 2 L T 2 I h 7 g 7 1 m D + l M k E 3 C 5 + 9 2 Z d L L W G 5 p L w f j N v X h I H F U l r W N n v o 3 G a p I n b C Y S a L c V G w Y h N m A J K E x Z W a T 1 W E J T Z o Q J V c I 8 I h t 4 t 7 j f W 7 g f D d v U k N E y y v j N b H 1 f c G g o l 6 7 w 3 u M n 4 T p i P z r z 5 h C w 4 n U q L J Q r j t h Y 1 t 8 p r 0 0 E 3 6 K f l b Z s 9 Y w 3 I 5 t M s Z x Q Q I z j Q M W d n M B U E Z 1 S H M 0 k N J 8 y 9 I 6 v j r Q u 0 t a 8 o h l 6 8 M C S p C W B u 6 O G + 6 P J c G n b 3 v O q b a S H V l c q t N 4 R N R N 9 u A f q H + M t e r X A U R 6 X 8 + h G N 1 x v A k / x m J L E F y i o G S 6 H A R f R f E W 7 / y X B 3 x R 5 t I x Q 1 j A u s L + B x m C b S R D 9 7 / A 1 Q S w E C L Q A U A A I A C A D p K 7 l Y j d h F u 6 U A A A D 2 A A A A E g A A A A A A A A A A A A A A A A A A A A A A Q 2 9 u Z m l n L 1 B h Y 2 t h Z 2 U u e G 1 s U E s B A i 0 A F A A C A A g A 6 S u 5 W A / K 6 a u k A A A A 6 Q A A A B M A A A A A A A A A A A A A A A A A 8 Q A A A F t D b 2 5 0 Z W 5 0 X 1 R 5 c G V z X S 5 4 b W x Q S w E C L Q A U A A I A C A D p K 7 l Y C U u N X x w B A A B s A g A A E w A A A A A A A A A A A A A A A A D i A Q A A R m 9 y b X V s Y X M v U 2 V j d G l v b j E u b V B L B Q Y A A A A A A w A D A M I A A A B 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E A A A A A A A A K 0 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W Z m O W F j M T U t N m Q x N i 0 0 M W E 5 L T h h Y m M t Y z c 0 N z V j Z W I 0 M T Q 5 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Q t M D U t M j V U M D Q 6 M z E 6 M T g u O D g y N D E 0 O V o i I C 8 + P E V u d H J 5 I F R 5 c G U 9 I k Z p b G x D b 2 x 1 b W 5 U e X B l c y I g V m F s d W U 9 I n N C Z 2 N H Q m d N R 0 J n W U d C Z 1 V G Q l F Z R 0 J n P T 0 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y w m c X V v d D t D b 2 Z m Z W U g V H l w Z T I m c X V v d D s s J n F 1 b 3 Q 7 U m 9 h c 3 Q g V H l w Z T M m c X V v d D s s J n F 1 b 3 Q 7 T G 9 5 Y W x 0 e S B D Y X J k 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x l M S 9 B d X R v U m V t b 3 Z l Z E N v b H V t b n M x L n t P c m R l c i B J R C w w f S Z x d W 9 0 O y w m c X V v d D t T Z W N 0 a W 9 u M S 9 U Y W J s Z T E v Q X V 0 b 1 J l b W 9 2 Z W R D b 2 x 1 b W 5 z M S 5 7 T 3 J k Z X I g R G F 0 Z S w x f S Z x d W 9 0 O y w m c X V v d D t T Z W N 0 a W 9 u M S 9 U Y W J s Z T E v Q X V 0 b 1 J l b W 9 2 Z W R D b 2 x 1 b W 5 z M S 5 7 Q 3 V z d G 9 t Z X I g S U Q s M n 0 m c X V v d D s s J n F 1 b 3 Q 7 U 2 V j d G l v b j E v V G F i b G U x L 0 F 1 d G 9 S Z W 1 v d m V k Q 2 9 s d W 1 u c z E u e 1 B y b 2 R 1 Y 3 Q g S U Q s M 3 0 m c X V v d D s s J n F 1 b 3 Q 7 U 2 V j d G l v b j E v V G F i b G U x L 0 F 1 d G 9 S Z W 1 v d m V k Q 2 9 s d W 1 u c z E u e 1 F 1 Y W 5 0 a X R 5 L D R 9 J n F 1 b 3 Q 7 L C Z x d W 9 0 O 1 N l Y 3 R p b 2 4 x L 1 R h Y m x l M S 9 B d X R v U m V t b 3 Z l Z E N v b H V t b n M x L n t D d X N 0 b 2 1 l c i B O Y W 1 l L D V 9 J n F 1 b 3 Q 7 L C Z x d W 9 0 O 1 N l Y 3 R p b 2 4 x L 1 R h Y m x l M S 9 B d X R v U m V t b 3 Z l Z E N v b H V t b n M x L n t F b W F p b C w 2 f S Z x d W 9 0 O y w m c X V v d D t T Z W N 0 a W 9 u M S 9 U Y W J s Z T E v Q X V 0 b 1 J l b W 9 2 Z W R D b 2 x 1 b W 5 z M S 5 7 Q 2 9 1 b n R y e S w 3 f S Z x d W 9 0 O y w m c X V v d D t T Z W N 0 a W 9 u M S 9 U Y W J s Z T E v Q X V 0 b 1 J l b W 9 2 Z W R D b 2 x 1 b W 5 z M S 5 7 Q 2 9 m Z m V l I F R 5 c G U s O H 0 m c X V v d D s s J n F 1 b 3 Q 7 U 2 V j d G l v b j E v V G F i b G U x L 0 F 1 d G 9 S Z W 1 v d m V k Q 2 9 s d W 1 u c z E u e 1 J v Y X N 0 I F R 5 c G U s O X 0 m c X V v d D s s J n F 1 b 3 Q 7 U 2 V j d G l v b j E v V G F i b G U x L 0 F 1 d G 9 S Z W 1 v d m V k Q 2 9 s d W 1 u c z E u e 1 N p e m U s M T B 9 J n F 1 b 3 Q 7 L C Z x d W 9 0 O 1 N l Y 3 R p b 2 4 x L 1 R h Y m x l M S 9 B d X R v U m V t b 3 Z l Z E N v b H V t b n M x L n t V b m l 0 I F B y a W N l L D E x f S Z x d W 9 0 O y w m c X V v d D t T Z W N 0 a W 9 u M S 9 U Y W J s Z T E v Q X V 0 b 1 J l b W 9 2 Z W R D b 2 x 1 b W 5 z M S 5 7 U 2 F s Z X M s M T J 9 J n F 1 b 3 Q 7 L C Z x d W 9 0 O 1 N l Y 3 R p b 2 4 x L 1 R h Y m x l M S 9 B d X R v U m V t b 3 Z l Z E N v b H V t b n M x L n t D b 2 Z m Z W U g V H l w Z T I s M T N 9 J n F 1 b 3 Q 7 L C Z x d W 9 0 O 1 N l Y 3 R p b 2 4 x L 1 R h Y m x l M S 9 B d X R v U m V t b 3 Z l Z E N v b H V t b n M x L n t S b 2 F z d C B U e X B l M y w x N H 0 m c X V v d D s s J n F 1 b 3 Q 7 U 2 V j d G l v b j E v V G F i b G U x L 0 F 1 d G 9 S Z W 1 v d m V k Q 2 9 s d W 1 u c z E u e 0 x v e W F s d H k g Q 2 F y Z C w x N X 0 m c X V v d D t d L C Z x d W 9 0 O 0 N v b H V t b k N v d W 5 0 J n F 1 b 3 Q 7 O j E 2 L C Z x d W 9 0 O 0 t l e U N v b H V t b k 5 h b W V z J n F 1 b 3 Q 7 O l t d L C Z x d W 9 0 O 0 N v b H V t b k l k Z W 5 0 a X R p Z X M m c X V v d D s 6 W y Z x d W 9 0 O 1 N l Y 3 R p b 2 4 x L 1 R h Y m x l M S 9 B d X R v U m V t b 3 Z l Z E N v b H V t b n M x L n t P c m R l c i B J R C w w f S Z x d W 9 0 O y w m c X V v d D t T Z W N 0 a W 9 u M S 9 U Y W J s Z T E v Q X V 0 b 1 J l b W 9 2 Z W R D b 2 x 1 b W 5 z M S 5 7 T 3 J k Z X I g R G F 0 Z S w x f S Z x d W 9 0 O y w m c X V v d D t T Z W N 0 a W 9 u M S 9 U Y W J s Z T E v Q X V 0 b 1 J l b W 9 2 Z W R D b 2 x 1 b W 5 z M S 5 7 Q 3 V z d G 9 t Z X I g S U Q s M n 0 m c X V v d D s s J n F 1 b 3 Q 7 U 2 V j d G l v b j E v V G F i b G U x L 0 F 1 d G 9 S Z W 1 v d m V k Q 2 9 s d W 1 u c z E u e 1 B y b 2 R 1 Y 3 Q g S U Q s M 3 0 m c X V v d D s s J n F 1 b 3 Q 7 U 2 V j d G l v b j E v V G F i b G U x L 0 F 1 d G 9 S Z W 1 v d m V k Q 2 9 s d W 1 u c z E u e 1 F 1 Y W 5 0 a X R 5 L D R 9 J n F 1 b 3 Q 7 L C Z x d W 9 0 O 1 N l Y 3 R p b 2 4 x L 1 R h Y m x l M S 9 B d X R v U m V t b 3 Z l Z E N v b H V t b n M x L n t D d X N 0 b 2 1 l c i B O Y W 1 l L D V 9 J n F 1 b 3 Q 7 L C Z x d W 9 0 O 1 N l Y 3 R p b 2 4 x L 1 R h Y m x l M S 9 B d X R v U m V t b 3 Z l Z E N v b H V t b n M x L n t F b W F p b C w 2 f S Z x d W 9 0 O y w m c X V v d D t T Z W N 0 a W 9 u M S 9 U Y W J s Z T E v Q X V 0 b 1 J l b W 9 2 Z W R D b 2 x 1 b W 5 z M S 5 7 Q 2 9 1 b n R y e S w 3 f S Z x d W 9 0 O y w m c X V v d D t T Z W N 0 a W 9 u M S 9 U Y W J s Z T E v Q X V 0 b 1 J l b W 9 2 Z W R D b 2 x 1 b W 5 z M S 5 7 Q 2 9 m Z m V l I F R 5 c G U s O H 0 m c X V v d D s s J n F 1 b 3 Q 7 U 2 V j d G l v b j E v V G F i b G U x L 0 F 1 d G 9 S Z W 1 v d m V k Q 2 9 s d W 1 u c z E u e 1 J v Y X N 0 I F R 5 c G U s O X 0 m c X V v d D s s J n F 1 b 3 Q 7 U 2 V j d G l v b j E v V G F i b G U x L 0 F 1 d G 9 S Z W 1 v d m V k Q 2 9 s d W 1 u c z E u e 1 N p e m U s M T B 9 J n F 1 b 3 Q 7 L C Z x d W 9 0 O 1 N l Y 3 R p b 2 4 x L 1 R h Y m x l M S 9 B d X R v U m V t b 3 Z l Z E N v b H V t b n M x L n t V b m l 0 I F B y a W N l L D E x f S Z x d W 9 0 O y w m c X V v d D t T Z W N 0 a W 9 u M S 9 U Y W J s Z T E v Q X V 0 b 1 J l b W 9 2 Z W R D b 2 x 1 b W 5 z M S 5 7 U 2 F s Z X M s M T J 9 J n F 1 b 3 Q 7 L C Z x d W 9 0 O 1 N l Y 3 R p b 2 4 x L 1 R h Y m x l M S 9 B d X R v U m V t b 3 Z l Z E N v b H V t b n M x L n t D b 2 Z m Z W U g V H l w Z T I s M T N 9 J n F 1 b 3 Q 7 L C Z x d W 9 0 O 1 N l Y 3 R p b 2 4 x L 1 R h Y m x l M S 9 B d X R v U m V t b 3 Z l Z E N v b H V t b n M x L n t S b 2 F z d C B U e X B l M y w x N H 0 m c X V v d D s s J n F 1 b 3 Q 7 U 2 V j d G l v b j E v V G F i b G U x L 0 F 1 d G 9 S Z W 1 v d m V k Q 2 9 s d W 1 u c z E u e 0 x v e W F s d H k g Q 2 F y Z C w x N X 0 m c X V v d D t d L C Z x d W 9 0 O 1 J l b G F 0 a W 9 u c 2 h p c E l u Z m 8 m c X V v d D s 6 W 1 1 9 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A r l x M C h p + Q Q p 8 E 0 + w g N R / W A A A A A A I A A A A A A B B m A A A A A Q A A I A A A A P i i h d 0 T f B D Z U p W B 8 y R v W v p K N j n o C v g O P W c 8 j g U 4 y V 2 Z A A A A A A 6 A A A A A A g A A I A A A A D S n Q a d A o R X w e v A u p g V d Q E U U F F K p u f Q 5 e A k M R i c q t + 3 g U A A A A L u / f A X p 2 N V T G Q A F f b D c 1 q X w r h L W E p N n h 1 W l m 9 0 y w D O L I u M V 6 k g m D 7 g 7 c d P y m 3 u A g x 3 s o g K 3 F F t 0 C P 5 f a O / M / U D l 0 J e y q z E 5 7 / c z Q C b y P y 9 h Q A A A A N d s f 5 i l d C d 2 8 H 3 c s b H w 5 d Z l / a a 3 l a f K + Q n h P S c W y X p a I q M + C D 2 O p q j 9 f y x i F q e A Q Q V h 0 P 4 + T S + n + S X 0 a Q T T a u c = < / D a t a M a s h u p > 
</file>

<file path=customXml/itemProps1.xml><?xml version="1.0" encoding="utf-8"?>
<ds:datastoreItem xmlns:ds="http://schemas.openxmlformats.org/officeDocument/2006/customXml" ds:itemID="{9C135198-A420-42E8-917C-561A7CB584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Exploratory Data Aanalysis</vt:lpstr>
      <vt:lpstr>Dashboard</vt:lpstr>
      <vt:lpstr>orders </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Tyrone Ekhator</cp:lastModifiedBy>
  <cp:revision/>
  <dcterms:created xsi:type="dcterms:W3CDTF">2022-11-26T09:51:45Z</dcterms:created>
  <dcterms:modified xsi:type="dcterms:W3CDTF">2024-06-03T14:01:51Z</dcterms:modified>
  <cp:category/>
  <cp:contentStatus/>
</cp:coreProperties>
</file>