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Users\ekhat\Downloads\"/>
    </mc:Choice>
  </mc:AlternateContent>
  <xr:revisionPtr revIDLastSave="0" documentId="13_ncr:1_{782335C3-FBD1-4C5B-A8D1-97AA0A1B7FEB}" xr6:coauthVersionLast="47" xr6:coauthVersionMax="47" xr10:uidLastSave="{00000000-0000-0000-0000-000000000000}"/>
  <bookViews>
    <workbookView xWindow="-120" yWindow="-120" windowWidth="24240" windowHeight="13140" xr2:uid="{00000000-000D-0000-FFFF-FFFF00000000}"/>
  </bookViews>
  <sheets>
    <sheet name="total tickets per status" sheetId="9" r:id="rId1"/>
    <sheet name="total tickets per priority" sheetId="8" r:id="rId2"/>
    <sheet name="total tickets per team" sheetId="5" r:id="rId3"/>
    <sheet name="helpdesk_tickets" sheetId="1" r:id="rId4"/>
    <sheet name="Ticket viewer" sheetId="4" r:id="rId5"/>
    <sheet name="summary" sheetId="2" r:id="rId6"/>
    <sheet name="summary 2" sheetId="3" r:id="rId7"/>
  </sheets>
  <definedNames>
    <definedName name="_xlnm._FilterDatabase" localSheetId="3" hidden="1">helpdesk_tickets!$A$1:$R$566</definedName>
    <definedName name="Slicer_Breached_SLA?.">#N/A</definedName>
    <definedName name="Slicer_Department">#N/A</definedName>
    <definedName name="Slicer_Priority">#N/A</definedName>
    <definedName name="Slicer_Source">#N/A</definedName>
    <definedName name="Slicer_Type">#N/A</definedName>
  </definedNames>
  <calcPr calcId="191029"/>
  <pivotCaches>
    <pivotCache cacheId="14"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 i="1" l="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2" i="1"/>
  <c r="B57" i="2"/>
  <c r="C26" i="3"/>
  <c r="C25" i="3"/>
  <c r="C20" i="3"/>
  <c r="C19" i="3"/>
  <c r="G15" i="3"/>
  <c r="G14" i="3"/>
  <c r="G13" i="3"/>
  <c r="G12" i="3"/>
  <c r="G11" i="3"/>
  <c r="G10" i="3"/>
  <c r="G9" i="3"/>
  <c r="G8" i="3"/>
  <c r="I25" i="2"/>
  <c r="I24" i="2"/>
  <c r="I23" i="2"/>
  <c r="D8" i="3"/>
  <c r="C8" i="3"/>
  <c r="B8" i="3"/>
  <c r="G4" i="3"/>
  <c r="F4" i="3"/>
  <c r="E4" i="3"/>
  <c r="D4" i="3"/>
  <c r="C4" i="3"/>
  <c r="B4" i="3"/>
  <c r="E28" i="2"/>
  <c r="E27" i="2"/>
  <c r="E26" i="2"/>
  <c r="E25" i="2"/>
  <c r="E24" i="2"/>
  <c r="E23" i="2"/>
  <c r="U2" i="1" a="1"/>
  <c r="U2" i="1" s="1"/>
  <c r="H23" i="2" s="1"/>
  <c r="T2" i="1" a="1"/>
  <c r="T2" i="1" s="1"/>
  <c r="D23" i="2" s="1"/>
  <c r="B54" i="2"/>
  <c r="B65" i="2"/>
  <c r="B64" i="2"/>
  <c r="B63" i="2"/>
  <c r="B62" i="2"/>
  <c r="B61" i="2"/>
  <c r="B60" i="2"/>
  <c r="G24" i="2"/>
  <c r="G23" i="2"/>
  <c r="B59" i="2"/>
  <c r="B58" i="2"/>
  <c r="B56" i="2"/>
  <c r="B55"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F6" i="1"/>
  <c r="F8" i="1"/>
  <c r="F9" i="1"/>
  <c r="F10" i="1"/>
  <c r="F11" i="1"/>
  <c r="F12" i="1"/>
  <c r="F15" i="1"/>
  <c r="F16" i="1"/>
  <c r="F17" i="1"/>
  <c r="F19" i="1"/>
  <c r="F21" i="1"/>
  <c r="F23" i="1"/>
  <c r="F24" i="1"/>
  <c r="F25" i="1"/>
  <c r="F27" i="1"/>
  <c r="F28" i="1"/>
  <c r="F29" i="1"/>
  <c r="F30" i="1"/>
  <c r="F31" i="1"/>
  <c r="F33" i="1"/>
  <c r="F34" i="1"/>
  <c r="F36" i="1"/>
  <c r="F37" i="1"/>
  <c r="F38" i="1"/>
  <c r="F40" i="1"/>
  <c r="F43" i="1"/>
  <c r="F44" i="1"/>
  <c r="F45" i="1"/>
  <c r="F46" i="1"/>
  <c r="F47" i="1"/>
  <c r="F48" i="1"/>
  <c r="F49" i="1"/>
  <c r="F50" i="1"/>
  <c r="F51" i="1"/>
  <c r="F52" i="1"/>
  <c r="F53" i="1"/>
  <c r="F56" i="1"/>
  <c r="F57" i="1"/>
  <c r="F58" i="1"/>
  <c r="F60" i="1"/>
  <c r="F61" i="1"/>
  <c r="F62" i="1"/>
  <c r="F63" i="1"/>
  <c r="F64" i="1"/>
  <c r="F65" i="1"/>
  <c r="F66" i="1"/>
  <c r="F67" i="1"/>
  <c r="F68" i="1"/>
  <c r="F69" i="1"/>
  <c r="F70" i="1"/>
  <c r="F71" i="1"/>
  <c r="F72" i="1"/>
  <c r="F73" i="1"/>
  <c r="F74" i="1"/>
  <c r="F75" i="1"/>
  <c r="F76" i="1"/>
  <c r="F77" i="1"/>
  <c r="F78" i="1"/>
  <c r="F79" i="1"/>
  <c r="F81" i="1"/>
  <c r="F82" i="1"/>
  <c r="F83"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3" i="1"/>
  <c r="F114" i="1"/>
  <c r="F115" i="1"/>
  <c r="F116" i="1"/>
  <c r="F117" i="1"/>
  <c r="F119" i="1"/>
  <c r="F120" i="1"/>
  <c r="F121" i="1"/>
  <c r="F122" i="1"/>
  <c r="F123" i="1"/>
  <c r="F124" i="1"/>
  <c r="F125" i="1"/>
  <c r="F126" i="1"/>
  <c r="F127" i="1"/>
  <c r="F128" i="1"/>
  <c r="F129" i="1"/>
  <c r="F130" i="1"/>
  <c r="F131" i="1"/>
  <c r="F132" i="1"/>
  <c r="F134" i="1"/>
  <c r="F135" i="1"/>
  <c r="F136" i="1"/>
  <c r="F137"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1" i="1"/>
  <c r="F202" i="1"/>
  <c r="F203" i="1"/>
  <c r="F204" i="1"/>
  <c r="F205" i="1"/>
  <c r="F207" i="1"/>
  <c r="F208" i="1"/>
  <c r="F209" i="1"/>
  <c r="F210" i="1"/>
  <c r="F211" i="1"/>
  <c r="F212" i="1"/>
  <c r="F213" i="1"/>
  <c r="F214" i="1"/>
  <c r="F215" i="1"/>
  <c r="F216" i="1"/>
  <c r="F217" i="1"/>
  <c r="F218" i="1"/>
  <c r="F219" i="1"/>
  <c r="F220" i="1"/>
  <c r="F221" i="1"/>
  <c r="F222" i="1"/>
  <c r="F223" i="1"/>
  <c r="F224" i="1"/>
  <c r="F225" i="1"/>
  <c r="F226" i="1"/>
  <c r="F228" i="1"/>
  <c r="F229" i="1"/>
  <c r="F230" i="1"/>
  <c r="F233" i="1"/>
  <c r="F234" i="1"/>
  <c r="F235" i="1"/>
  <c r="F236" i="1"/>
  <c r="F237" i="1"/>
  <c r="F238" i="1"/>
  <c r="F239" i="1"/>
  <c r="F240" i="1"/>
  <c r="F241" i="1"/>
  <c r="F243" i="1"/>
  <c r="F244" i="1"/>
  <c r="F245" i="1"/>
  <c r="F247" i="1"/>
  <c r="F249" i="1"/>
  <c r="F250" i="1"/>
  <c r="F251" i="1"/>
  <c r="F252" i="1"/>
  <c r="F253" i="1"/>
  <c r="F254"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3"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1" i="1"/>
  <c r="F312" i="1"/>
  <c r="F313" i="1"/>
  <c r="F314" i="1"/>
  <c r="F315" i="1"/>
  <c r="F316" i="1"/>
  <c r="F317" i="1"/>
  <c r="F318" i="1"/>
  <c r="F319" i="1"/>
  <c r="F320" i="1"/>
  <c r="F322"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8" i="1"/>
  <c r="F459" i="1"/>
  <c r="F460" i="1"/>
  <c r="F461" i="1"/>
  <c r="F462" i="1"/>
  <c r="F463" i="1"/>
  <c r="F464" i="1"/>
  <c r="F465" i="1"/>
  <c r="F467" i="1"/>
  <c r="F468" i="1"/>
  <c r="F469" i="1"/>
  <c r="F470" i="1"/>
  <c r="F471" i="1"/>
  <c r="F472" i="1"/>
  <c r="F473"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2" i="1"/>
  <c r="F553" i="1"/>
  <c r="F554" i="1"/>
  <c r="F555" i="1"/>
  <c r="F556" i="1"/>
  <c r="F557" i="1"/>
  <c r="F558" i="1"/>
  <c r="F559" i="1"/>
  <c r="F560" i="1"/>
  <c r="F561" i="1"/>
  <c r="F562" i="1"/>
  <c r="F563" i="1"/>
  <c r="F564" i="1"/>
  <c r="F565" i="1"/>
  <c r="F566" i="1"/>
  <c r="F3" i="1"/>
  <c r="F4" i="1"/>
  <c r="F5" i="1"/>
  <c r="F7" i="1"/>
  <c r="F13" i="1"/>
  <c r="F14" i="1"/>
  <c r="F18" i="1"/>
  <c r="F20" i="1"/>
  <c r="F22" i="1"/>
  <c r="F26" i="1"/>
  <c r="F32" i="1"/>
  <c r="F35" i="1"/>
  <c r="F39" i="1"/>
  <c r="F41" i="1"/>
  <c r="F42" i="1"/>
  <c r="F54" i="1"/>
  <c r="F55" i="1"/>
  <c r="F59" i="1"/>
  <c r="F80" i="1"/>
  <c r="F84" i="1"/>
  <c r="F112" i="1"/>
  <c r="F118" i="1"/>
  <c r="F133" i="1"/>
  <c r="F138" i="1"/>
  <c r="F200" i="1"/>
  <c r="F206" i="1"/>
  <c r="F227" i="1"/>
  <c r="F231" i="1"/>
  <c r="F232" i="1"/>
  <c r="F242" i="1"/>
  <c r="F246" i="1"/>
  <c r="F248" i="1"/>
  <c r="F255" i="1"/>
  <c r="F282" i="1"/>
  <c r="F284" i="1"/>
  <c r="F310" i="1"/>
  <c r="F321" i="1"/>
  <c r="F323" i="1"/>
  <c r="F457" i="1"/>
  <c r="F466" i="1"/>
  <c r="F474" i="1"/>
  <c r="F509" i="1"/>
  <c r="F551" i="1"/>
  <c r="F2" i="1"/>
  <c r="G17" i="2"/>
  <c r="F17" i="2"/>
  <c r="E17" i="2"/>
  <c r="D17" i="2"/>
  <c r="C17" i="2"/>
  <c r="B17" i="2"/>
  <c r="A17" i="2"/>
  <c r="H6" i="2"/>
  <c r="H5" i="2"/>
  <c r="H4" i="2"/>
  <c r="E7" i="2"/>
  <c r="E6" i="2"/>
  <c r="E5" i="2"/>
  <c r="E4" i="2"/>
  <c r="B12" i="2"/>
  <c r="B11" i="2"/>
  <c r="B10" i="2"/>
  <c r="B9" i="2"/>
  <c r="B8" i="2"/>
  <c r="B7" i="2"/>
  <c r="B6" i="2"/>
  <c r="B5" i="2"/>
  <c r="B4" i="2"/>
  <c r="C31" i="3" l="1"/>
  <c r="C32" i="3"/>
  <c r="S2" i="1" a="1"/>
  <c r="S2" i="1" s="1"/>
  <c r="S3" i="1" s="1" a="1"/>
  <c r="S3" i="1" s="1"/>
  <c r="B32" i="3" s="1"/>
  <c r="U3" i="1" a="1"/>
  <c r="U3" i="1" s="1"/>
  <c r="H24" i="2" s="1"/>
  <c r="T3" i="1" a="1"/>
  <c r="T3" i="1" s="1"/>
  <c r="D32" i="3" l="1"/>
  <c r="F32" i="3"/>
  <c r="E32" i="3"/>
  <c r="A23" i="2"/>
  <c r="B31" i="3"/>
  <c r="T4" i="1" a="1"/>
  <c r="T4" i="1" s="1"/>
  <c r="D25" i="2" s="1"/>
  <c r="D24" i="2"/>
  <c r="U4" i="1" a="1"/>
  <c r="U4" i="1" s="1"/>
  <c r="A24" i="2"/>
  <c r="S4" i="1" a="1"/>
  <c r="S4" i="1" s="1"/>
  <c r="B33" i="3" s="1"/>
  <c r="U5" i="1" l="1" a="1"/>
  <c r="U5" i="1" s="1"/>
  <c r="H26" i="2" s="1"/>
  <c r="I26" i="2" s="1"/>
  <c r="H25" i="2"/>
  <c r="T5" i="1" a="1"/>
  <c r="T5" i="1" s="1"/>
  <c r="C33" i="3"/>
  <c r="E33" i="3"/>
  <c r="D33" i="3"/>
  <c r="F33" i="3"/>
  <c r="F31" i="3"/>
  <c r="E31" i="3"/>
  <c r="D31" i="3"/>
  <c r="A25" i="2"/>
  <c r="S5" i="1" a="1"/>
  <c r="S5" i="1" s="1"/>
  <c r="U6" i="1" l="1" a="1"/>
  <c r="U6" i="1" s="1"/>
  <c r="H27" i="2" s="1"/>
  <c r="I27" i="2" s="1"/>
  <c r="T6" i="1" a="1"/>
  <c r="T6" i="1" s="1"/>
  <c r="D27" i="2" s="1"/>
  <c r="D26" i="2"/>
  <c r="S6" i="1" a="1"/>
  <c r="S6" i="1" s="1"/>
  <c r="B34" i="3"/>
  <c r="A26" i="2"/>
  <c r="T7" i="1" l="1" a="1"/>
  <c r="T7" i="1" s="1"/>
  <c r="D28" i="2" s="1"/>
  <c r="U7" i="1" a="1"/>
  <c r="U7" i="1" s="1"/>
  <c r="H28" i="2" s="1"/>
  <c r="I28" i="2" s="1"/>
  <c r="B35" i="3"/>
  <c r="S7" i="1" a="1"/>
  <c r="S7" i="1" s="1"/>
  <c r="S8" i="1" s="1" a="1"/>
  <c r="F34" i="3"/>
  <c r="E34" i="3"/>
  <c r="D34" i="3"/>
  <c r="C34" i="3"/>
  <c r="A27" i="2"/>
  <c r="U8" i="1" l="1" a="1"/>
  <c r="U8" i="1" s="1"/>
  <c r="H29" i="2" s="1"/>
  <c r="I29" i="2" s="1"/>
  <c r="A28" i="2"/>
  <c r="B36" i="3"/>
  <c r="D35" i="3"/>
  <c r="F35" i="3"/>
  <c r="E35" i="3"/>
  <c r="C35" i="3"/>
  <c r="S8" i="1"/>
  <c r="S9" i="1" a="1"/>
  <c r="U9" i="1" l="1" a="1"/>
  <c r="U9" i="1" s="1"/>
  <c r="H30" i="2" s="1"/>
  <c r="I30" i="2" s="1"/>
  <c r="A29" i="2"/>
  <c r="B37" i="3"/>
  <c r="D36" i="3"/>
  <c r="F36" i="3"/>
  <c r="E36" i="3"/>
  <c r="C36" i="3"/>
  <c r="S9" i="1"/>
  <c r="S10" i="1" a="1"/>
  <c r="U10" i="1" l="1" a="1"/>
  <c r="U10" i="1" s="1"/>
  <c r="H31" i="2" s="1"/>
  <c r="I31" i="2" s="1"/>
  <c r="A30" i="2"/>
  <c r="B38" i="3"/>
  <c r="D37" i="3"/>
  <c r="F37" i="3"/>
  <c r="E37" i="3"/>
  <c r="C37" i="3"/>
  <c r="S10" i="1"/>
  <c r="S11" i="1" a="1"/>
  <c r="U11" i="1" l="1" a="1"/>
  <c r="U11" i="1" s="1"/>
  <c r="H32" i="2" s="1"/>
  <c r="I32" i="2" s="1"/>
  <c r="F38" i="3"/>
  <c r="E38" i="3"/>
  <c r="D38" i="3"/>
  <c r="C38" i="3"/>
  <c r="A31" i="2"/>
  <c r="B39" i="3"/>
  <c r="S11" i="1"/>
  <c r="S12" i="1" a="1"/>
  <c r="U12" i="1" l="1" a="1"/>
  <c r="U12" i="1" s="1"/>
  <c r="H33" i="2" s="1"/>
  <c r="I33" i="2" s="1"/>
  <c r="D39" i="3"/>
  <c r="F39" i="3"/>
  <c r="E39" i="3"/>
  <c r="C39" i="3"/>
  <c r="A32" i="2"/>
  <c r="B40" i="3"/>
  <c r="S12" i="1"/>
  <c r="S13" i="1" a="1"/>
  <c r="U13" i="1" l="1" a="1"/>
  <c r="U13" i="1" s="1"/>
  <c r="U14" i="1" s="1" a="1"/>
  <c r="U14" i="1" s="1"/>
  <c r="H35" i="2" s="1"/>
  <c r="I35" i="2" s="1"/>
  <c r="A33" i="2"/>
  <c r="B41" i="3"/>
  <c r="D40" i="3"/>
  <c r="F40" i="3"/>
  <c r="E40" i="3"/>
  <c r="C40" i="3"/>
  <c r="S13" i="1"/>
  <c r="U15" i="1" l="1" a="1"/>
  <c r="U15" i="1" s="1"/>
  <c r="H36" i="2" s="1"/>
  <c r="I36" i="2" s="1"/>
  <c r="H34" i="2"/>
  <c r="I34" i="2" s="1"/>
  <c r="S14" i="1" a="1"/>
  <c r="S14" i="1" s="1"/>
  <c r="S15" i="1" s="1" a="1"/>
  <c r="B42" i="3"/>
  <c r="D41" i="3"/>
  <c r="E41" i="3"/>
  <c r="F41" i="3"/>
  <c r="C41" i="3"/>
  <c r="A34" i="2"/>
  <c r="U16" i="1" l="1" a="1"/>
  <c r="U16" i="1" s="1"/>
  <c r="H37" i="2" s="1"/>
  <c r="I37" i="2" s="1"/>
  <c r="A35" i="2"/>
  <c r="B43" i="3"/>
  <c r="F42" i="3"/>
  <c r="E42" i="3"/>
  <c r="D42" i="3"/>
  <c r="C42" i="3"/>
  <c r="S15" i="1"/>
  <c r="U17" i="1" l="1" a="1"/>
  <c r="U17" i="1" s="1"/>
  <c r="U18" i="1" s="1" a="1"/>
  <c r="U18" i="1" s="1"/>
  <c r="D43" i="3"/>
  <c r="F43" i="3"/>
  <c r="E43" i="3"/>
  <c r="C43" i="3"/>
  <c r="S16" i="1" a="1"/>
  <c r="S16" i="1" s="1"/>
  <c r="S17" i="1" s="1" a="1"/>
  <c r="B44" i="3"/>
  <c r="A36" i="2"/>
  <c r="H38" i="2" l="1"/>
  <c r="I38" i="2" s="1"/>
  <c r="A37" i="2"/>
  <c r="B45" i="3"/>
  <c r="D44" i="3"/>
  <c r="F44" i="3"/>
  <c r="E44" i="3"/>
  <c r="C44" i="3"/>
  <c r="U19" i="1" a="1"/>
  <c r="U19" i="1" s="1"/>
  <c r="H39" i="2"/>
  <c r="I39" i="2" s="1"/>
  <c r="S17" i="1"/>
  <c r="U20" i="1" l="1" a="1"/>
  <c r="U20" i="1" s="1"/>
  <c r="H40" i="2"/>
  <c r="I40" i="2" s="1"/>
  <c r="D45" i="3"/>
  <c r="E45" i="3"/>
  <c r="F45" i="3"/>
  <c r="C45" i="3"/>
  <c r="S18" i="1" a="1"/>
  <c r="S18" i="1" s="1"/>
  <c r="S19" i="1" s="1" a="1"/>
  <c r="B46" i="3"/>
  <c r="A38" i="2"/>
  <c r="F46" i="3" l="1"/>
  <c r="E46" i="3"/>
  <c r="D46" i="3"/>
  <c r="C46" i="3"/>
  <c r="A39" i="2"/>
  <c r="B47" i="3"/>
  <c r="U21" i="1" a="1"/>
  <c r="U21" i="1" s="1"/>
  <c r="H41" i="2"/>
  <c r="I41" i="2" s="1"/>
  <c r="S19" i="1"/>
  <c r="S20" i="1" a="1"/>
  <c r="D47" i="3" l="1"/>
  <c r="F47" i="3"/>
  <c r="E47" i="3"/>
  <c r="C47" i="3"/>
  <c r="A40" i="2"/>
  <c r="B48" i="3"/>
  <c r="U22" i="1" a="1"/>
  <c r="U22" i="1" s="1"/>
  <c r="H42" i="2"/>
  <c r="I42" i="2" s="1"/>
  <c r="S20" i="1"/>
  <c r="S21" i="1" a="1"/>
  <c r="U23" i="1" l="1" a="1"/>
  <c r="U23" i="1" s="1"/>
  <c r="H43" i="2"/>
  <c r="I43" i="2" s="1"/>
  <c r="D48" i="3"/>
  <c r="F48" i="3"/>
  <c r="E48" i="3"/>
  <c r="C48" i="3"/>
  <c r="A41" i="2"/>
  <c r="B49" i="3"/>
  <c r="S21" i="1"/>
  <c r="S22" i="1" a="1"/>
  <c r="A42" i="2" l="1"/>
  <c r="B50" i="3"/>
  <c r="D49" i="3"/>
  <c r="E49" i="3"/>
  <c r="F49" i="3"/>
  <c r="C49" i="3"/>
  <c r="U24" i="1" a="1"/>
  <c r="U24" i="1" s="1"/>
  <c r="H44" i="2"/>
  <c r="I44" i="2" s="1"/>
  <c r="S22" i="1"/>
  <c r="S23" i="1" a="1"/>
  <c r="U25" i="1" l="1" a="1"/>
  <c r="U25" i="1" s="1"/>
  <c r="H45" i="2"/>
  <c r="I45" i="2" s="1"/>
  <c r="A43" i="2"/>
  <c r="B51" i="3"/>
  <c r="F50" i="3"/>
  <c r="E50" i="3"/>
  <c r="D50" i="3"/>
  <c r="C50" i="3"/>
  <c r="S23" i="1"/>
  <c r="S24" i="1" a="1"/>
  <c r="D51" i="3" l="1"/>
  <c r="F51" i="3"/>
  <c r="E51" i="3"/>
  <c r="C51" i="3"/>
  <c r="A44" i="2"/>
  <c r="B52" i="3"/>
  <c r="U26" i="1" a="1"/>
  <c r="U26" i="1" s="1"/>
  <c r="H46" i="2"/>
  <c r="I46" i="2" s="1"/>
  <c r="S24" i="1"/>
  <c r="S25" i="1" a="1"/>
  <c r="U27" i="1" l="1" a="1"/>
  <c r="U27" i="1" s="1"/>
  <c r="H47" i="2"/>
  <c r="I47" i="2" s="1"/>
  <c r="D52" i="3"/>
  <c r="F52" i="3"/>
  <c r="E52" i="3"/>
  <c r="C52" i="3"/>
  <c r="A45" i="2"/>
  <c r="B53" i="3"/>
  <c r="S25" i="1"/>
  <c r="S26" i="1" a="1"/>
  <c r="D53" i="3" l="1"/>
  <c r="F53" i="3"/>
  <c r="C53" i="3"/>
  <c r="E53" i="3"/>
  <c r="A46" i="2"/>
  <c r="B54" i="3"/>
  <c r="U28" i="1" a="1"/>
  <c r="U28" i="1" s="1"/>
  <c r="H48" i="2"/>
  <c r="I48" i="2" s="1"/>
  <c r="S26" i="1"/>
  <c r="U29" i="1" l="1" a="1"/>
  <c r="U29" i="1" s="1"/>
  <c r="H49" i="2"/>
  <c r="I49" i="2" s="1"/>
  <c r="S27" i="1" a="1"/>
  <c r="S27" i="1" s="1"/>
  <c r="B55" i="3"/>
  <c r="F54" i="3"/>
  <c r="E54" i="3"/>
  <c r="D54" i="3"/>
  <c r="C54" i="3"/>
  <c r="A47" i="2"/>
  <c r="S28" i="1" l="1" a="1"/>
  <c r="S28" i="1" s="1"/>
  <c r="B56" i="3"/>
  <c r="D55" i="3"/>
  <c r="F55" i="3"/>
  <c r="E55" i="3"/>
  <c r="C55" i="3"/>
  <c r="U30" i="1" a="1"/>
  <c r="U30" i="1" s="1"/>
  <c r="H50" i="2"/>
  <c r="I50" i="2" s="1"/>
  <c r="A48" i="2"/>
  <c r="A49" i="2" l="1"/>
  <c r="B57" i="3"/>
  <c r="S29" i="1" a="1"/>
  <c r="S29" i="1" s="1"/>
  <c r="U31" i="1" a="1"/>
  <c r="U31" i="1" s="1"/>
  <c r="H51" i="2"/>
  <c r="I51" i="2" s="1"/>
  <c r="D56" i="3"/>
  <c r="F56" i="3"/>
  <c r="E56" i="3"/>
  <c r="C56" i="3"/>
  <c r="S30" i="1" l="1" a="1"/>
  <c r="S30" i="1" s="1"/>
  <c r="B58" i="3"/>
  <c r="D57" i="3"/>
  <c r="E57" i="3"/>
  <c r="F57" i="3"/>
  <c r="C57" i="3"/>
  <c r="U32" i="1" a="1"/>
  <c r="U32" i="1" s="1"/>
  <c r="H52" i="2"/>
  <c r="I52" i="2" s="1"/>
  <c r="A50" i="2"/>
  <c r="S31" i="1" l="1" a="1"/>
  <c r="S31" i="1" s="1"/>
  <c r="B59" i="3"/>
  <c r="U33" i="1" a="1"/>
  <c r="U33" i="1" s="1"/>
  <c r="H53" i="2"/>
  <c r="I53" i="2" s="1"/>
  <c r="F58" i="3"/>
  <c r="E58" i="3"/>
  <c r="D58" i="3"/>
  <c r="C58" i="3"/>
  <c r="A51" i="2"/>
  <c r="S32" i="1" l="1" a="1"/>
  <c r="S32" i="1" s="1"/>
  <c r="B60" i="3"/>
  <c r="U34" i="1" a="1"/>
  <c r="U34" i="1" s="1"/>
  <c r="H54" i="2"/>
  <c r="I54" i="2" s="1"/>
  <c r="D59" i="3"/>
  <c r="F59" i="3"/>
  <c r="E59" i="3"/>
  <c r="C59" i="3"/>
  <c r="A52" i="2"/>
  <c r="A53" i="2" l="1"/>
  <c r="B61" i="3"/>
  <c r="S33" i="1" a="1"/>
  <c r="S33" i="1" s="1"/>
  <c r="B62" i="3" s="1"/>
  <c r="U35" i="1" a="1"/>
  <c r="U35" i="1" s="1"/>
  <c r="H55" i="2"/>
  <c r="I55" i="2" s="1"/>
  <c r="D60" i="3"/>
  <c r="F60" i="3"/>
  <c r="E60" i="3"/>
  <c r="C60" i="3"/>
  <c r="F62" i="3" l="1"/>
  <c r="E62" i="3"/>
  <c r="D62" i="3"/>
  <c r="C62" i="3"/>
  <c r="U36" i="1" a="1"/>
  <c r="U36" i="1" s="1"/>
  <c r="H56" i="2"/>
  <c r="I56" i="2" s="1"/>
  <c r="D61" i="3"/>
  <c r="E61" i="3"/>
  <c r="F61" i="3"/>
  <c r="C61" i="3"/>
  <c r="S34" i="1" a="1"/>
  <c r="S34" i="1" s="1"/>
  <c r="A54" i="2"/>
  <c r="S35" i="1" l="1" a="1"/>
  <c r="S35" i="1" s="1"/>
  <c r="B63" i="3"/>
  <c r="U37" i="1" a="1"/>
  <c r="U37" i="1" s="1"/>
  <c r="H57" i="2"/>
  <c r="I57" i="2" s="1"/>
  <c r="A55" i="2"/>
  <c r="S36" i="1" l="1" a="1"/>
  <c r="S36" i="1" s="1"/>
  <c r="B64" i="3"/>
  <c r="U38" i="1" a="1"/>
  <c r="U38" i="1" s="1"/>
  <c r="H58" i="2"/>
  <c r="I58" i="2" s="1"/>
  <c r="D63" i="3"/>
  <c r="F63" i="3"/>
  <c r="E63" i="3"/>
  <c r="C63" i="3"/>
  <c r="A56" i="2"/>
  <c r="A57" i="2" l="1"/>
  <c r="B65" i="3"/>
  <c r="S37" i="1" a="1"/>
  <c r="S37" i="1" s="1"/>
  <c r="U39" i="1" a="1"/>
  <c r="U39" i="1" s="1"/>
  <c r="H59" i="2"/>
  <c r="I59" i="2" s="1"/>
  <c r="D64" i="3"/>
  <c r="F64" i="3"/>
  <c r="E64" i="3"/>
  <c r="C64" i="3"/>
  <c r="S38" i="1" l="1" a="1"/>
  <c r="S38" i="1" s="1"/>
  <c r="B66" i="3"/>
  <c r="U40" i="1" a="1"/>
  <c r="U40" i="1" s="1"/>
  <c r="H60" i="2"/>
  <c r="I60" i="2" s="1"/>
  <c r="D65" i="3"/>
  <c r="E65" i="3"/>
  <c r="F65" i="3"/>
  <c r="C65" i="3"/>
  <c r="A58" i="2"/>
  <c r="A59" i="2" l="1"/>
  <c r="B67" i="3"/>
  <c r="S39" i="1" a="1"/>
  <c r="S39" i="1" s="1"/>
  <c r="H61" i="2"/>
  <c r="I61" i="2" s="1"/>
  <c r="U41" i="1" a="1"/>
  <c r="U41" i="1" s="1"/>
  <c r="F66" i="3"/>
  <c r="E66" i="3"/>
  <c r="D66" i="3"/>
  <c r="C66" i="3"/>
  <c r="S40" i="1" l="1" a="1"/>
  <c r="S40" i="1" s="1"/>
  <c r="B68" i="3"/>
  <c r="D67" i="3"/>
  <c r="F67" i="3"/>
  <c r="E67" i="3"/>
  <c r="C67" i="3"/>
  <c r="H62" i="2"/>
  <c r="I62" i="2" s="1"/>
  <c r="U42" i="1" a="1"/>
  <c r="U42" i="1" s="1"/>
  <c r="A60" i="2"/>
  <c r="S41" i="1" l="1" a="1"/>
  <c r="S41" i="1" s="1"/>
  <c r="B69" i="3"/>
  <c r="U43" i="1" a="1"/>
  <c r="U43" i="1" s="1"/>
  <c r="H63" i="2"/>
  <c r="I63" i="2" s="1"/>
  <c r="D68" i="3"/>
  <c r="F68" i="3"/>
  <c r="E68" i="3"/>
  <c r="C68" i="3"/>
  <c r="A61" i="2"/>
  <c r="A62" i="2" l="1"/>
  <c r="B70" i="3"/>
  <c r="S42" i="1" a="1"/>
  <c r="S42" i="1" s="1"/>
  <c r="H64" i="2"/>
  <c r="I64" i="2" s="1"/>
  <c r="U44" i="1" a="1"/>
  <c r="U44" i="1" s="1"/>
  <c r="D69" i="3"/>
  <c r="F69" i="3"/>
  <c r="E69" i="3"/>
  <c r="C69" i="3"/>
  <c r="S43" i="1" l="1" a="1"/>
  <c r="S43" i="1" s="1"/>
  <c r="B71" i="3"/>
  <c r="F70" i="3"/>
  <c r="E70" i="3"/>
  <c r="D70" i="3"/>
  <c r="C70" i="3"/>
  <c r="H65" i="2"/>
  <c r="I65" i="2" s="1"/>
  <c r="U45" i="1" a="1"/>
  <c r="U45" i="1" s="1"/>
  <c r="A63" i="2"/>
  <c r="A64" i="2" l="1"/>
  <c r="B72" i="3"/>
  <c r="S44" i="1" a="1"/>
  <c r="S44" i="1" s="1"/>
  <c r="U46" i="1" a="1"/>
  <c r="U46" i="1" s="1"/>
  <c r="H66" i="2"/>
  <c r="I66" i="2" s="1"/>
  <c r="D71" i="3"/>
  <c r="F71" i="3"/>
  <c r="E71" i="3"/>
  <c r="C71" i="3"/>
  <c r="A65" i="2" l="1"/>
  <c r="B73" i="3"/>
  <c r="H67" i="2"/>
  <c r="I67" i="2" s="1"/>
  <c r="U47" i="1" a="1"/>
  <c r="U47" i="1" s="1"/>
  <c r="D72" i="3"/>
  <c r="F72" i="3"/>
  <c r="E72" i="3"/>
  <c r="C72" i="3"/>
  <c r="U48" i="1" l="1" a="1"/>
  <c r="U48" i="1" s="1"/>
  <c r="H68" i="2"/>
  <c r="I68" i="2" s="1"/>
  <c r="D73" i="3"/>
  <c r="E73" i="3"/>
  <c r="F73" i="3"/>
  <c r="C73" i="3"/>
  <c r="H69" i="2" l="1"/>
  <c r="I69" i="2" s="1"/>
  <c r="U49" i="1" a="1"/>
  <c r="U49" i="1" s="1"/>
  <c r="H70" i="2" l="1"/>
  <c r="I70" i="2" s="1"/>
  <c r="U50" i="1" a="1"/>
  <c r="U50" i="1" s="1"/>
  <c r="H71" i="2" l="1"/>
  <c r="I71" i="2" s="1"/>
  <c r="U51" i="1" a="1"/>
  <c r="U51" i="1" s="1"/>
  <c r="U52" i="1" l="1" a="1"/>
  <c r="U52" i="1" s="1"/>
  <c r="H72" i="2"/>
  <c r="I72" i="2" s="1"/>
  <c r="U53" i="1" l="1" a="1"/>
  <c r="U53" i="1" s="1"/>
  <c r="H73" i="2"/>
  <c r="I73" i="2" s="1"/>
  <c r="U54" i="1" l="1" a="1"/>
  <c r="U54" i="1" s="1"/>
  <c r="H74" i="2"/>
  <c r="I74" i="2" s="1"/>
  <c r="U55" i="1" l="1" a="1"/>
  <c r="U55" i="1" s="1"/>
  <c r="H75" i="2"/>
  <c r="I75" i="2" s="1"/>
  <c r="U56" i="1" l="1" a="1"/>
  <c r="U56" i="1" s="1"/>
  <c r="H76" i="2"/>
  <c r="I76" i="2" s="1"/>
  <c r="U57" i="1" l="1" a="1"/>
  <c r="U57" i="1" s="1"/>
  <c r="H77" i="2"/>
  <c r="I77" i="2" s="1"/>
  <c r="U58" i="1" l="1" a="1"/>
  <c r="U58" i="1" s="1"/>
  <c r="H78" i="2"/>
  <c r="I78" i="2" s="1"/>
  <c r="U59" i="1" l="1" a="1"/>
  <c r="U59" i="1" s="1"/>
  <c r="H79" i="2"/>
  <c r="I79" i="2" s="1"/>
  <c r="U60" i="1" l="1" a="1"/>
  <c r="U60" i="1" s="1"/>
  <c r="H80" i="2"/>
  <c r="I80" i="2" s="1"/>
  <c r="U61" i="1" l="1" a="1"/>
  <c r="U61" i="1" s="1"/>
  <c r="H81" i="2"/>
  <c r="I81" i="2" s="1"/>
  <c r="U62" i="1" l="1" a="1"/>
  <c r="U62" i="1" s="1"/>
  <c r="H82" i="2"/>
  <c r="I82" i="2" s="1"/>
  <c r="U63" i="1" l="1" a="1"/>
  <c r="U63" i="1" s="1"/>
  <c r="H83" i="2"/>
  <c r="I83" i="2" s="1"/>
  <c r="U64" i="1" l="1" a="1"/>
  <c r="U64" i="1" s="1"/>
  <c r="H84" i="2"/>
  <c r="I84" i="2" s="1"/>
  <c r="U65" i="1" l="1" a="1"/>
  <c r="U65" i="1" s="1"/>
  <c r="H85" i="2"/>
  <c r="I85" i="2" s="1"/>
  <c r="U66" i="1" l="1" a="1"/>
  <c r="U66" i="1" s="1"/>
  <c r="H86" i="2"/>
  <c r="I86" i="2" s="1"/>
  <c r="U67" i="1" l="1" a="1"/>
  <c r="U67" i="1" s="1"/>
  <c r="H87" i="2"/>
  <c r="I87" i="2" s="1"/>
  <c r="U68" i="1" l="1" a="1"/>
  <c r="U68" i="1" s="1"/>
  <c r="H88" i="2"/>
  <c r="I88" i="2" s="1"/>
  <c r="U69" i="1" l="1" a="1"/>
  <c r="U69" i="1" s="1"/>
  <c r="H89" i="2"/>
  <c r="I89" i="2" s="1"/>
  <c r="U70" i="1" l="1" a="1"/>
  <c r="U70" i="1" s="1"/>
  <c r="H90" i="2"/>
  <c r="I90" i="2" s="1"/>
  <c r="U71" i="1" l="1" a="1"/>
  <c r="U71" i="1" s="1"/>
  <c r="H91" i="2"/>
  <c r="I91" i="2" s="1"/>
  <c r="U72" i="1" l="1" a="1"/>
  <c r="U72" i="1" s="1"/>
  <c r="H92" i="2"/>
  <c r="I92" i="2" s="1"/>
  <c r="U73" i="1" l="1" a="1"/>
  <c r="U73" i="1" s="1"/>
  <c r="H93" i="2"/>
  <c r="I93" i="2" s="1"/>
  <c r="U74" i="1" l="1" a="1"/>
  <c r="U74" i="1" s="1"/>
  <c r="H94" i="2"/>
  <c r="I94" i="2" s="1"/>
  <c r="U75" i="1" l="1" a="1"/>
  <c r="U75" i="1" s="1"/>
  <c r="H95" i="2"/>
  <c r="I95" i="2" s="1"/>
  <c r="U76" i="1" l="1" a="1"/>
  <c r="U76" i="1" s="1"/>
  <c r="H96" i="2"/>
  <c r="I96" i="2" s="1"/>
  <c r="U77" i="1" l="1" a="1"/>
  <c r="U77" i="1" s="1"/>
  <c r="H97" i="2"/>
  <c r="I97" i="2" s="1"/>
  <c r="U78" i="1" l="1" a="1"/>
  <c r="U78" i="1" s="1"/>
  <c r="H98" i="2"/>
  <c r="I98" i="2" s="1"/>
  <c r="U79" i="1" l="1" a="1"/>
  <c r="U79" i="1" s="1"/>
  <c r="H99" i="2"/>
  <c r="I99" i="2" s="1"/>
  <c r="U80" i="1" l="1" a="1"/>
  <c r="U80" i="1" s="1"/>
  <c r="H100" i="2"/>
  <c r="I100" i="2" s="1"/>
  <c r="U81" i="1" l="1" a="1"/>
  <c r="U81" i="1" s="1"/>
  <c r="H101" i="2"/>
  <c r="I101" i="2" s="1"/>
  <c r="U82" i="1" l="1" a="1"/>
  <c r="U82" i="1" s="1"/>
  <c r="H102" i="2"/>
  <c r="I102" i="2" s="1"/>
  <c r="U83" i="1" l="1" a="1"/>
  <c r="U83" i="1" s="1"/>
  <c r="H103" i="2"/>
  <c r="I103" i="2" s="1"/>
  <c r="U84" i="1" l="1" a="1"/>
  <c r="U84" i="1" s="1"/>
  <c r="H104" i="2"/>
  <c r="I104" i="2" s="1"/>
  <c r="U85" i="1" l="1" a="1"/>
  <c r="U85" i="1" s="1"/>
  <c r="H105" i="2"/>
  <c r="I105" i="2" s="1"/>
  <c r="U86" i="1" l="1" a="1"/>
  <c r="U86" i="1" s="1"/>
  <c r="H106" i="2"/>
  <c r="I106" i="2" s="1"/>
  <c r="U87" i="1" l="1" a="1"/>
  <c r="U87" i="1" s="1"/>
  <c r="H107" i="2"/>
  <c r="I107" i="2" s="1"/>
  <c r="U88" i="1" l="1" a="1"/>
  <c r="U88" i="1" s="1"/>
  <c r="H108" i="2"/>
  <c r="I108" i="2" s="1"/>
  <c r="U89" i="1" l="1" a="1"/>
  <c r="U89" i="1" s="1"/>
  <c r="H109" i="2"/>
  <c r="I109" i="2" s="1"/>
  <c r="U90" i="1" l="1" a="1"/>
  <c r="U90" i="1" s="1"/>
  <c r="H110" i="2"/>
  <c r="I110" i="2" s="1"/>
  <c r="U91" i="1" l="1" a="1"/>
  <c r="U91" i="1" s="1"/>
  <c r="H111" i="2"/>
  <c r="I111" i="2" s="1"/>
  <c r="U92" i="1" l="1" a="1"/>
  <c r="U92" i="1" s="1"/>
  <c r="H112" i="2"/>
  <c r="I112" i="2" s="1"/>
  <c r="U93" i="1" l="1" a="1"/>
  <c r="U93" i="1" s="1"/>
  <c r="H113" i="2"/>
  <c r="I113" i="2" s="1"/>
  <c r="U94" i="1" l="1" a="1"/>
  <c r="U94" i="1" s="1"/>
  <c r="H114" i="2"/>
  <c r="I114" i="2" s="1"/>
  <c r="U95" i="1" l="1" a="1"/>
  <c r="U95" i="1" s="1"/>
  <c r="H115" i="2"/>
  <c r="I115" i="2" s="1"/>
  <c r="U96" i="1" l="1" a="1"/>
  <c r="U96" i="1" s="1"/>
  <c r="H116" i="2"/>
  <c r="I116" i="2" s="1"/>
  <c r="U97" i="1" l="1" a="1"/>
  <c r="U97" i="1" s="1"/>
  <c r="H117" i="2"/>
  <c r="I117" i="2" s="1"/>
  <c r="U98" i="1" l="1" a="1"/>
  <c r="U98" i="1" s="1"/>
  <c r="H118" i="2"/>
  <c r="I118" i="2" s="1"/>
  <c r="U99" i="1" l="1" a="1"/>
  <c r="U99" i="1" s="1"/>
  <c r="H119" i="2"/>
  <c r="I119" i="2" s="1"/>
  <c r="U100" i="1" l="1" a="1"/>
  <c r="U100" i="1" s="1"/>
  <c r="H120" i="2"/>
  <c r="I120" i="2" s="1"/>
  <c r="U101" i="1" l="1" a="1"/>
  <c r="U101" i="1" s="1"/>
  <c r="H121" i="2"/>
  <c r="I121" i="2" s="1"/>
  <c r="U102" i="1" l="1" a="1"/>
  <c r="U102" i="1" s="1"/>
  <c r="H122" i="2"/>
  <c r="I122" i="2" s="1"/>
  <c r="U103" i="1" l="1" a="1"/>
  <c r="U103" i="1" s="1"/>
  <c r="H123" i="2"/>
  <c r="I123" i="2" s="1"/>
  <c r="U104" i="1" l="1" a="1"/>
  <c r="U104" i="1" s="1"/>
  <c r="H124" i="2"/>
  <c r="I124" i="2" s="1"/>
  <c r="U105" i="1" l="1" a="1"/>
  <c r="U105" i="1" s="1"/>
  <c r="H125" i="2"/>
  <c r="I125" i="2" s="1"/>
  <c r="U106" i="1" l="1" a="1"/>
  <c r="U106" i="1" s="1"/>
  <c r="H126" i="2"/>
  <c r="I126" i="2" s="1"/>
  <c r="U107" i="1" l="1" a="1"/>
  <c r="U107" i="1" s="1"/>
  <c r="H127" i="2"/>
  <c r="I127" i="2" s="1"/>
  <c r="U108" i="1" l="1" a="1"/>
  <c r="U108" i="1" s="1"/>
  <c r="H128" i="2"/>
  <c r="I128" i="2" s="1"/>
  <c r="U109" i="1" l="1" a="1"/>
  <c r="U109" i="1" s="1"/>
  <c r="H129" i="2"/>
  <c r="I129" i="2" s="1"/>
  <c r="U110" i="1" l="1" a="1"/>
  <c r="U110" i="1" s="1"/>
  <c r="H130" i="2"/>
  <c r="I130" i="2" s="1"/>
  <c r="U111" i="1" l="1" a="1"/>
  <c r="U111" i="1" s="1"/>
  <c r="H131" i="2"/>
  <c r="I131" i="2" s="1"/>
  <c r="U112" i="1" l="1" a="1"/>
  <c r="U112" i="1" s="1"/>
  <c r="H132" i="2"/>
  <c r="I132" i="2" s="1"/>
  <c r="U113" i="1" l="1" a="1"/>
  <c r="U113" i="1" s="1"/>
  <c r="H133" i="2"/>
  <c r="I133" i="2" s="1"/>
  <c r="U114" i="1" l="1" a="1"/>
  <c r="U114" i="1" s="1"/>
  <c r="H134" i="2"/>
  <c r="I134" i="2" s="1"/>
  <c r="U115" i="1" l="1" a="1"/>
  <c r="U115" i="1" s="1"/>
  <c r="H135" i="2"/>
  <c r="I135" i="2" s="1"/>
  <c r="U116" i="1" l="1" a="1"/>
  <c r="U116" i="1" s="1"/>
  <c r="H136" i="2"/>
  <c r="I136" i="2" s="1"/>
  <c r="U117" i="1" l="1" a="1"/>
  <c r="U117" i="1" s="1"/>
  <c r="H137" i="2"/>
  <c r="I137" i="2" s="1"/>
  <c r="U118" i="1" l="1" a="1"/>
  <c r="U118" i="1" s="1"/>
  <c r="H138" i="2"/>
  <c r="I138" i="2" s="1"/>
  <c r="U119" i="1" l="1" a="1"/>
  <c r="U119" i="1" s="1"/>
  <c r="H139" i="2"/>
  <c r="I139" i="2" s="1"/>
  <c r="U120" i="1" l="1" a="1"/>
  <c r="U120" i="1" s="1"/>
  <c r="H140" i="2"/>
  <c r="I140" i="2" s="1"/>
  <c r="U121" i="1" l="1" a="1"/>
  <c r="U121" i="1" s="1"/>
  <c r="H141" i="2"/>
  <c r="I141" i="2" s="1"/>
  <c r="U122" i="1" l="1" a="1"/>
  <c r="U122" i="1" s="1"/>
  <c r="H142" i="2"/>
  <c r="I142" i="2" s="1"/>
  <c r="U123" i="1" l="1" a="1"/>
  <c r="U123" i="1" s="1"/>
  <c r="H143" i="2"/>
  <c r="I143" i="2" s="1"/>
  <c r="U124" i="1" l="1" a="1"/>
  <c r="U124" i="1" s="1"/>
  <c r="H144" i="2"/>
  <c r="I144" i="2" s="1"/>
  <c r="U125" i="1" l="1" a="1"/>
  <c r="U125" i="1" s="1"/>
  <c r="H145" i="2"/>
  <c r="I145" i="2" s="1"/>
  <c r="U126" i="1" l="1" a="1"/>
  <c r="U126" i="1" s="1"/>
  <c r="H146" i="2"/>
  <c r="I146" i="2" s="1"/>
  <c r="U127" i="1" l="1" a="1"/>
  <c r="U127" i="1" s="1"/>
  <c r="H147" i="2"/>
  <c r="I147" i="2" s="1"/>
  <c r="U128" i="1" l="1" a="1"/>
  <c r="U128" i="1" s="1"/>
  <c r="H148" i="2"/>
  <c r="I148" i="2" s="1"/>
  <c r="U129" i="1" l="1" a="1"/>
  <c r="U129" i="1" s="1"/>
  <c r="H149" i="2"/>
  <c r="I149" i="2" s="1"/>
  <c r="U130" i="1" l="1" a="1"/>
  <c r="U130" i="1" s="1"/>
  <c r="H150" i="2"/>
  <c r="I150" i="2" s="1"/>
  <c r="U131" i="1" l="1" a="1"/>
  <c r="U131" i="1" s="1"/>
  <c r="H151" i="2"/>
  <c r="I151" i="2" s="1"/>
  <c r="U132" i="1" l="1" a="1"/>
  <c r="U132" i="1" s="1"/>
  <c r="H152" i="2"/>
  <c r="I152" i="2" s="1"/>
  <c r="U133" i="1" l="1" a="1"/>
  <c r="U133" i="1" s="1"/>
  <c r="H153" i="2"/>
  <c r="I153" i="2" s="1"/>
  <c r="U134" i="1" l="1" a="1"/>
  <c r="U134" i="1" s="1"/>
  <c r="H154" i="2"/>
  <c r="I154" i="2" s="1"/>
  <c r="U135" i="1" l="1" a="1"/>
  <c r="U135" i="1" s="1"/>
  <c r="H155" i="2"/>
  <c r="I155" i="2" s="1"/>
  <c r="U136" i="1" l="1" a="1"/>
  <c r="U136" i="1" s="1"/>
  <c r="H156" i="2"/>
  <c r="I156" i="2" s="1"/>
  <c r="U137" i="1" l="1" a="1"/>
  <c r="U137" i="1" s="1"/>
  <c r="H157" i="2"/>
  <c r="I157" i="2" s="1"/>
  <c r="U138" i="1" l="1" a="1"/>
  <c r="U138" i="1" s="1"/>
  <c r="H158" i="2"/>
  <c r="I158" i="2" s="1"/>
  <c r="U139" i="1" l="1" a="1"/>
  <c r="U139" i="1" s="1"/>
  <c r="H159" i="2"/>
  <c r="I159" i="2" s="1"/>
  <c r="U140" i="1" l="1" a="1"/>
  <c r="U140" i="1" s="1"/>
  <c r="H160" i="2"/>
  <c r="I160" i="2" s="1"/>
  <c r="U141" i="1" l="1" a="1"/>
  <c r="U141" i="1" s="1"/>
  <c r="H161" i="2"/>
  <c r="I161" i="2" s="1"/>
  <c r="U142" i="1" l="1" a="1"/>
  <c r="U142" i="1" s="1"/>
  <c r="H162" i="2"/>
  <c r="I162" i="2" s="1"/>
  <c r="U143" i="1" l="1" a="1"/>
  <c r="U143" i="1" s="1"/>
  <c r="H163" i="2"/>
  <c r="I163" i="2" s="1"/>
  <c r="U144" i="1" l="1" a="1"/>
  <c r="U144" i="1" s="1"/>
  <c r="H164" i="2"/>
  <c r="I164" i="2" s="1"/>
  <c r="U145" i="1" l="1" a="1"/>
  <c r="U145" i="1" s="1"/>
  <c r="H165" i="2"/>
  <c r="I165" i="2" s="1"/>
  <c r="U146" i="1" l="1" a="1"/>
  <c r="U146" i="1" s="1"/>
  <c r="H166" i="2"/>
  <c r="I166" i="2" s="1"/>
  <c r="U147" i="1" l="1" a="1"/>
  <c r="U147" i="1" s="1"/>
  <c r="H167" i="2"/>
  <c r="I167" i="2" s="1"/>
  <c r="U148" i="1" l="1" a="1"/>
  <c r="U148" i="1" s="1"/>
  <c r="H168" i="2"/>
  <c r="I168" i="2" s="1"/>
  <c r="U149" i="1" l="1" a="1"/>
  <c r="U149" i="1" s="1"/>
  <c r="H169" i="2"/>
  <c r="I169" i="2" s="1"/>
  <c r="U150" i="1" l="1" a="1"/>
  <c r="U150" i="1" s="1"/>
  <c r="H170" i="2"/>
  <c r="I170" i="2" s="1"/>
  <c r="U151" i="1" l="1" a="1"/>
  <c r="U151" i="1" s="1"/>
  <c r="H171" i="2"/>
  <c r="I171" i="2" s="1"/>
  <c r="U152" i="1" l="1" a="1"/>
  <c r="U152" i="1" s="1"/>
  <c r="H172" i="2"/>
  <c r="I172" i="2" s="1"/>
  <c r="U153" i="1" l="1" a="1"/>
  <c r="U153" i="1" s="1"/>
  <c r="H173" i="2"/>
  <c r="I173" i="2" s="1"/>
  <c r="U154" i="1" l="1" a="1"/>
  <c r="U154" i="1" s="1"/>
  <c r="H174" i="2"/>
  <c r="I174" i="2" s="1"/>
  <c r="U155" i="1" l="1" a="1"/>
  <c r="U155" i="1" s="1"/>
  <c r="H175" i="2"/>
  <c r="I175" i="2" s="1"/>
  <c r="U156" i="1" l="1" a="1"/>
  <c r="U156" i="1" s="1"/>
  <c r="H176" i="2"/>
  <c r="I176" i="2" s="1"/>
  <c r="U157" i="1" l="1" a="1"/>
  <c r="U157" i="1" s="1"/>
  <c r="H177" i="2"/>
  <c r="I177" i="2" s="1"/>
  <c r="U158" i="1" l="1" a="1"/>
  <c r="U158" i="1" s="1"/>
  <c r="H178" i="2"/>
  <c r="I178" i="2" s="1"/>
  <c r="U159" i="1" l="1" a="1"/>
  <c r="U159" i="1" s="1"/>
  <c r="H179" i="2"/>
  <c r="I179" i="2" s="1"/>
  <c r="U160" i="1" l="1" a="1"/>
  <c r="U160" i="1" s="1"/>
  <c r="H180" i="2"/>
  <c r="I180" i="2" s="1"/>
  <c r="U161" i="1" l="1" a="1"/>
  <c r="U161" i="1" s="1"/>
  <c r="H181" i="2"/>
  <c r="I181" i="2" s="1"/>
  <c r="U162" i="1" l="1" a="1"/>
  <c r="U162" i="1" s="1"/>
  <c r="H182" i="2"/>
  <c r="I182" i="2" s="1"/>
  <c r="U163" i="1" l="1" a="1"/>
  <c r="U163" i="1" s="1"/>
  <c r="H183" i="2"/>
  <c r="I183" i="2" s="1"/>
  <c r="U164" i="1" l="1" a="1"/>
  <c r="U164" i="1" s="1"/>
  <c r="H184" i="2"/>
  <c r="I184" i="2" s="1"/>
  <c r="U165" i="1" l="1" a="1"/>
  <c r="U165" i="1" s="1"/>
  <c r="H185" i="2"/>
  <c r="I185" i="2" s="1"/>
  <c r="U166" i="1" l="1" a="1"/>
  <c r="U166" i="1" s="1"/>
  <c r="H186" i="2"/>
  <c r="I186" i="2" s="1"/>
  <c r="U167" i="1" l="1" a="1"/>
  <c r="U167" i="1" s="1"/>
  <c r="H187" i="2"/>
  <c r="I187" i="2" s="1"/>
  <c r="U168" i="1" l="1" a="1"/>
  <c r="U168" i="1" s="1"/>
  <c r="H188" i="2"/>
  <c r="I188" i="2" s="1"/>
  <c r="U169" i="1" l="1" a="1"/>
  <c r="U169" i="1" s="1"/>
  <c r="H189" i="2"/>
  <c r="I189" i="2" s="1"/>
  <c r="U170" i="1" l="1" a="1"/>
  <c r="U170" i="1" s="1"/>
  <c r="H190" i="2"/>
  <c r="I190" i="2" s="1"/>
  <c r="U171" i="1" l="1" a="1"/>
  <c r="U171" i="1" s="1"/>
  <c r="H191" i="2"/>
  <c r="I191" i="2" s="1"/>
  <c r="U172" i="1" l="1" a="1"/>
  <c r="U172" i="1" s="1"/>
  <c r="H192" i="2"/>
  <c r="I192" i="2" s="1"/>
  <c r="U173" i="1" l="1" a="1"/>
  <c r="U173" i="1" s="1"/>
  <c r="H193" i="2"/>
  <c r="I193" i="2" s="1"/>
  <c r="U174" i="1" l="1" a="1"/>
  <c r="U174" i="1" s="1"/>
  <c r="H194" i="2"/>
  <c r="I194" i="2" s="1"/>
  <c r="U175" i="1" l="1" a="1"/>
  <c r="U175" i="1" s="1"/>
  <c r="H195" i="2"/>
  <c r="I195" i="2" s="1"/>
  <c r="U176" i="1" l="1" a="1"/>
  <c r="U176" i="1" s="1"/>
  <c r="H196" i="2"/>
  <c r="I196" i="2" s="1"/>
  <c r="U177" i="1" l="1" a="1"/>
  <c r="U177" i="1" s="1"/>
  <c r="H197" i="2"/>
  <c r="I197" i="2" s="1"/>
  <c r="U178" i="1" l="1" a="1"/>
  <c r="U178" i="1" s="1"/>
  <c r="H198" i="2"/>
  <c r="I198" i="2" s="1"/>
  <c r="U179" i="1" l="1" a="1"/>
  <c r="U179" i="1" s="1"/>
  <c r="H199" i="2"/>
  <c r="I199" i="2" s="1"/>
  <c r="U180" i="1" l="1" a="1"/>
  <c r="U180" i="1" s="1"/>
  <c r="H200" i="2"/>
  <c r="I200" i="2" s="1"/>
  <c r="U181" i="1" l="1" a="1"/>
  <c r="U181" i="1" s="1"/>
  <c r="H201" i="2"/>
  <c r="I201" i="2" s="1"/>
  <c r="U182" i="1" l="1" a="1"/>
  <c r="U182" i="1" s="1"/>
  <c r="H202" i="2"/>
  <c r="I202" i="2" s="1"/>
  <c r="U183" i="1" l="1" a="1"/>
  <c r="U183" i="1" s="1"/>
  <c r="H203" i="2"/>
  <c r="I203" i="2" s="1"/>
  <c r="U184" i="1" l="1" a="1"/>
  <c r="U184" i="1" s="1"/>
  <c r="H204" i="2"/>
  <c r="I204" i="2" s="1"/>
  <c r="U185" i="1" l="1" a="1"/>
  <c r="U185" i="1" s="1"/>
  <c r="H205" i="2"/>
  <c r="I205" i="2" s="1"/>
  <c r="U186" i="1" l="1" a="1"/>
  <c r="U186" i="1" s="1"/>
  <c r="H206" i="2"/>
  <c r="I206" i="2" s="1"/>
  <c r="U187" i="1" l="1" a="1"/>
  <c r="U187" i="1" s="1"/>
  <c r="H207" i="2"/>
  <c r="I207" i="2" s="1"/>
  <c r="U188" i="1" l="1" a="1"/>
  <c r="U188" i="1" s="1"/>
  <c r="H208" i="2"/>
  <c r="I208" i="2" s="1"/>
  <c r="U189" i="1" l="1" a="1"/>
  <c r="U189" i="1" s="1"/>
  <c r="H209" i="2"/>
  <c r="I209" i="2" s="1"/>
  <c r="U190" i="1" l="1" a="1"/>
  <c r="U190" i="1" s="1"/>
  <c r="H210" i="2"/>
  <c r="I210" i="2" s="1"/>
  <c r="U191" i="1" l="1" a="1"/>
  <c r="U191" i="1" s="1"/>
  <c r="H211" i="2"/>
  <c r="I211" i="2" s="1"/>
  <c r="U192" i="1" l="1" a="1"/>
  <c r="U192" i="1" s="1"/>
  <c r="H212" i="2"/>
  <c r="I212" i="2" s="1"/>
  <c r="U193" i="1" l="1" a="1"/>
  <c r="U193" i="1" s="1"/>
  <c r="H213" i="2"/>
  <c r="I213" i="2" s="1"/>
  <c r="U194" i="1" l="1" a="1"/>
  <c r="U194" i="1" s="1"/>
  <c r="H214" i="2"/>
  <c r="I214" i="2" s="1"/>
  <c r="U195" i="1" l="1" a="1"/>
  <c r="U195" i="1" s="1"/>
  <c r="H215" i="2"/>
  <c r="I215" i="2" s="1"/>
  <c r="U196" i="1" l="1" a="1"/>
  <c r="U196" i="1" s="1"/>
  <c r="H216" i="2"/>
  <c r="I216" i="2" s="1"/>
  <c r="U197" i="1" l="1" a="1"/>
  <c r="U197" i="1" s="1"/>
  <c r="H217" i="2"/>
  <c r="I217" i="2" s="1"/>
  <c r="U198" i="1" l="1" a="1"/>
  <c r="U198" i="1" s="1"/>
  <c r="H218" i="2"/>
  <c r="I218" i="2" s="1"/>
  <c r="U199" i="1" l="1" a="1"/>
  <c r="U199" i="1" s="1"/>
  <c r="H219" i="2"/>
  <c r="I219" i="2" s="1"/>
  <c r="U200" i="1" l="1" a="1"/>
  <c r="U200" i="1" s="1"/>
  <c r="H220" i="2"/>
  <c r="I220" i="2" s="1"/>
  <c r="H221" i="2" l="1"/>
  <c r="I221" i="2" s="1"/>
  <c r="U201" i="1" a="1"/>
  <c r="U201" i="1" s="1"/>
  <c r="H222" i="2" l="1"/>
  <c r="I222" i="2" s="1"/>
  <c r="U202" i="1" a="1"/>
  <c r="U202" i="1" s="1"/>
  <c r="H223" i="2" l="1"/>
  <c r="I223" i="2" s="1"/>
  <c r="U203" i="1" a="1"/>
  <c r="U203" i="1" s="1"/>
  <c r="U204" i="1" l="1" a="1"/>
  <c r="U204" i="1" s="1"/>
  <c r="H224" i="2"/>
  <c r="I224" i="2" s="1"/>
  <c r="U205" i="1" l="1" a="1"/>
  <c r="U205" i="1" s="1"/>
  <c r="H225" i="2"/>
  <c r="I225" i="2" s="1"/>
  <c r="H226" i="2" l="1"/>
  <c r="I226" i="2" s="1"/>
  <c r="U206" i="1" a="1"/>
  <c r="U206" i="1" s="1"/>
  <c r="U207" i="1" l="1" a="1"/>
  <c r="U207" i="1" s="1"/>
  <c r="H227" i="2"/>
  <c r="I227" i="2" s="1"/>
  <c r="U208" i="1" l="1" a="1"/>
  <c r="U208" i="1" s="1"/>
  <c r="H228" i="2"/>
  <c r="I228" i="2" s="1"/>
  <c r="U209" i="1" l="1" a="1"/>
  <c r="U209" i="1" s="1"/>
  <c r="H229" i="2"/>
  <c r="I229" i="2" s="1"/>
  <c r="U210" i="1" l="1" a="1"/>
  <c r="U210" i="1" s="1"/>
  <c r="H230" i="2"/>
  <c r="I230" i="2" s="1"/>
  <c r="U211" i="1" l="1" a="1"/>
  <c r="U211" i="1" s="1"/>
  <c r="H231" i="2"/>
  <c r="I231" i="2" s="1"/>
  <c r="U212" i="1" l="1" a="1"/>
  <c r="U212" i="1" s="1"/>
  <c r="H232" i="2"/>
  <c r="I232" i="2" s="1"/>
  <c r="U213" i="1" l="1" a="1"/>
  <c r="U213" i="1" s="1"/>
  <c r="H233" i="2"/>
  <c r="I233" i="2" s="1"/>
  <c r="U214" i="1" l="1" a="1"/>
  <c r="U214" i="1" s="1"/>
  <c r="H234" i="2"/>
  <c r="I234" i="2" s="1"/>
  <c r="U215" i="1" l="1" a="1"/>
  <c r="U215" i="1" s="1"/>
  <c r="H235" i="2"/>
  <c r="I235" i="2" s="1"/>
  <c r="U216" i="1" l="1" a="1"/>
  <c r="U216" i="1" s="1"/>
  <c r="H236" i="2"/>
  <c r="I236" i="2" s="1"/>
  <c r="U217" i="1" l="1" a="1"/>
  <c r="U217" i="1" s="1"/>
  <c r="H237" i="2"/>
  <c r="I237" i="2" s="1"/>
  <c r="U218" i="1" l="1" a="1"/>
  <c r="U218" i="1" s="1"/>
  <c r="H238" i="2"/>
  <c r="I238" i="2" s="1"/>
  <c r="U219" i="1" l="1" a="1"/>
  <c r="U219" i="1" s="1"/>
  <c r="H239" i="2"/>
  <c r="I239" i="2" s="1"/>
  <c r="U220" i="1" l="1" a="1"/>
  <c r="U220" i="1" s="1"/>
  <c r="H240" i="2"/>
  <c r="I240" i="2" s="1"/>
  <c r="U221" i="1" l="1" a="1"/>
  <c r="U221" i="1" s="1"/>
  <c r="H241" i="2"/>
  <c r="I241" i="2" s="1"/>
  <c r="U222" i="1" l="1" a="1"/>
  <c r="U222" i="1" s="1"/>
  <c r="H242" i="2"/>
  <c r="I242" i="2" s="1"/>
  <c r="U223" i="1" l="1" a="1"/>
  <c r="U223" i="1" s="1"/>
  <c r="H243" i="2"/>
  <c r="I243" i="2" s="1"/>
  <c r="U224" i="1" l="1" a="1"/>
  <c r="U224" i="1" s="1"/>
  <c r="H244" i="2"/>
  <c r="I244" i="2" s="1"/>
  <c r="U225" i="1" l="1" a="1"/>
  <c r="U225" i="1" s="1"/>
  <c r="H245" i="2"/>
  <c r="I245" i="2" s="1"/>
  <c r="U226" i="1" l="1" a="1"/>
  <c r="U226" i="1" s="1"/>
  <c r="H246" i="2"/>
  <c r="I246" i="2" s="1"/>
  <c r="U227" i="1" l="1" a="1"/>
  <c r="U227" i="1" s="1"/>
  <c r="H247" i="2"/>
  <c r="I247" i="2" s="1"/>
  <c r="U228" i="1" l="1" a="1"/>
  <c r="U228" i="1" s="1"/>
  <c r="H248" i="2"/>
  <c r="I248" i="2" s="1"/>
  <c r="U229" i="1" l="1" a="1"/>
  <c r="U229" i="1" s="1"/>
  <c r="H249" i="2"/>
  <c r="I249" i="2" s="1"/>
  <c r="U230" i="1" l="1" a="1"/>
  <c r="U230" i="1" s="1"/>
  <c r="H250" i="2"/>
  <c r="I250" i="2" s="1"/>
  <c r="U231" i="1" l="1" a="1"/>
  <c r="U231" i="1" s="1"/>
  <c r="H251" i="2"/>
  <c r="I251" i="2" s="1"/>
  <c r="U232" i="1" l="1" a="1"/>
  <c r="U232" i="1" s="1"/>
  <c r="H252" i="2"/>
  <c r="I252" i="2" s="1"/>
  <c r="U233" i="1" l="1" a="1"/>
  <c r="U233" i="1" s="1"/>
  <c r="H253" i="2"/>
  <c r="I253" i="2" s="1"/>
  <c r="U234" i="1" l="1" a="1"/>
  <c r="U234" i="1" s="1"/>
  <c r="H254" i="2"/>
  <c r="I254" i="2" s="1"/>
  <c r="U235" i="1" l="1" a="1"/>
  <c r="U235" i="1" s="1"/>
  <c r="H255" i="2"/>
  <c r="I255" i="2" s="1"/>
  <c r="U236" i="1" l="1" a="1"/>
  <c r="U236" i="1" s="1"/>
  <c r="H256" i="2"/>
  <c r="I256" i="2" s="1"/>
  <c r="U237" i="1" l="1" a="1"/>
  <c r="U237" i="1" s="1"/>
  <c r="H257" i="2"/>
  <c r="I257" i="2" s="1"/>
  <c r="U238" i="1" l="1" a="1"/>
  <c r="U238" i="1" s="1"/>
  <c r="H258" i="2"/>
  <c r="I258" i="2" s="1"/>
  <c r="U239" i="1" l="1" a="1"/>
  <c r="U239" i="1" s="1"/>
  <c r="H259" i="2"/>
  <c r="I259" i="2" s="1"/>
  <c r="U240" i="1" l="1" a="1"/>
  <c r="U240" i="1" s="1"/>
  <c r="H260" i="2"/>
  <c r="I260" i="2" s="1"/>
  <c r="U241" i="1" l="1" a="1"/>
  <c r="U241" i="1" s="1"/>
  <c r="H261" i="2"/>
  <c r="I261" i="2" s="1"/>
  <c r="U242" i="1" l="1" a="1"/>
  <c r="U242" i="1" s="1"/>
  <c r="H262" i="2"/>
  <c r="I262" i="2" s="1"/>
  <c r="U243" i="1" l="1" a="1"/>
  <c r="U243" i="1" s="1"/>
  <c r="H263" i="2"/>
  <c r="I263" i="2" s="1"/>
  <c r="U244" i="1" l="1" a="1"/>
  <c r="U244" i="1" s="1"/>
  <c r="H264" i="2"/>
  <c r="I264" i="2" s="1"/>
  <c r="U245" i="1" l="1" a="1"/>
  <c r="U245" i="1" s="1"/>
  <c r="H265" i="2"/>
  <c r="I265" i="2" s="1"/>
  <c r="U246" i="1" l="1" a="1"/>
  <c r="U246" i="1" s="1"/>
  <c r="H266" i="2"/>
  <c r="I266" i="2" s="1"/>
  <c r="U247" i="1" l="1" a="1"/>
  <c r="U247" i="1" s="1"/>
  <c r="H267" i="2"/>
  <c r="I267" i="2" s="1"/>
  <c r="U248" i="1" l="1" a="1"/>
  <c r="U248" i="1" s="1"/>
  <c r="H268" i="2"/>
  <c r="I268" i="2" s="1"/>
  <c r="U249" i="1" l="1" a="1"/>
  <c r="U249" i="1" s="1"/>
  <c r="H269" i="2"/>
  <c r="I269" i="2" s="1"/>
  <c r="U250" i="1" l="1" a="1"/>
  <c r="U250" i="1" s="1"/>
  <c r="H270" i="2"/>
  <c r="I270" i="2" s="1"/>
  <c r="U251" i="1" l="1" a="1"/>
  <c r="U251" i="1" s="1"/>
  <c r="H271" i="2"/>
  <c r="I271" i="2" s="1"/>
  <c r="U252" i="1" l="1" a="1"/>
  <c r="U252" i="1" s="1"/>
  <c r="H272" i="2"/>
  <c r="I272" i="2" s="1"/>
  <c r="U253" i="1" l="1" a="1"/>
  <c r="U253" i="1" s="1"/>
  <c r="H273" i="2"/>
  <c r="I273" i="2" s="1"/>
  <c r="U254" i="1" l="1" a="1"/>
  <c r="U254" i="1" s="1"/>
  <c r="H274" i="2"/>
  <c r="I274" i="2" s="1"/>
  <c r="U255" i="1" l="1" a="1"/>
  <c r="U255" i="1" s="1"/>
  <c r="H275" i="2"/>
  <c r="I275" i="2" s="1"/>
  <c r="U256" i="1" l="1" a="1"/>
  <c r="U256" i="1" s="1"/>
  <c r="H276" i="2"/>
  <c r="I276" i="2" s="1"/>
  <c r="U257" i="1" l="1" a="1"/>
  <c r="U257" i="1" s="1"/>
  <c r="H277" i="2"/>
  <c r="I277" i="2" s="1"/>
  <c r="U258" i="1" l="1" a="1"/>
  <c r="U258" i="1" s="1"/>
  <c r="H278" i="2"/>
  <c r="I278" i="2" s="1"/>
  <c r="U259" i="1" l="1" a="1"/>
  <c r="U259" i="1" s="1"/>
  <c r="H279" i="2"/>
  <c r="I279" i="2" s="1"/>
  <c r="U260" i="1" l="1" a="1"/>
  <c r="U260" i="1" s="1"/>
  <c r="H280" i="2"/>
  <c r="I280" i="2" s="1"/>
  <c r="U261" i="1" l="1" a="1"/>
  <c r="U261" i="1" s="1"/>
  <c r="H281" i="2"/>
  <c r="I281" i="2" s="1"/>
  <c r="U262" i="1" l="1" a="1"/>
  <c r="U262" i="1" s="1"/>
  <c r="H282" i="2"/>
  <c r="I282" i="2" s="1"/>
  <c r="U263" i="1" l="1" a="1"/>
  <c r="U263" i="1" s="1"/>
  <c r="H283" i="2"/>
  <c r="I283" i="2" s="1"/>
  <c r="U264" i="1" l="1" a="1"/>
  <c r="U264" i="1" s="1"/>
  <c r="H284" i="2"/>
  <c r="I284" i="2" s="1"/>
  <c r="U265" i="1" l="1" a="1"/>
  <c r="U265" i="1" s="1"/>
  <c r="H285" i="2"/>
  <c r="I285" i="2" s="1"/>
  <c r="U266" i="1" l="1" a="1"/>
  <c r="U266" i="1" s="1"/>
  <c r="H286" i="2"/>
  <c r="I286" i="2" s="1"/>
  <c r="U267" i="1" l="1" a="1"/>
  <c r="U267" i="1" s="1"/>
  <c r="H287" i="2"/>
  <c r="I287" i="2" s="1"/>
  <c r="U268" i="1" l="1" a="1"/>
  <c r="U268" i="1" s="1"/>
  <c r="H288" i="2"/>
  <c r="I288" i="2" s="1"/>
  <c r="U269" i="1" l="1" a="1"/>
  <c r="U269" i="1" s="1"/>
  <c r="H289" i="2"/>
  <c r="I289" i="2" s="1"/>
  <c r="U270" i="1" l="1" a="1"/>
  <c r="U270" i="1" s="1"/>
  <c r="H290" i="2"/>
  <c r="I290" i="2" s="1"/>
  <c r="U271" i="1" l="1" a="1"/>
  <c r="U271" i="1" s="1"/>
  <c r="H291" i="2"/>
  <c r="I291" i="2" s="1"/>
  <c r="U272" i="1" l="1" a="1"/>
  <c r="U272" i="1" s="1"/>
  <c r="H292" i="2"/>
  <c r="I292" i="2" s="1"/>
  <c r="U273" i="1" l="1" a="1"/>
  <c r="U273" i="1" s="1"/>
  <c r="H293" i="2"/>
  <c r="I293" i="2" s="1"/>
  <c r="U274" i="1" l="1" a="1"/>
  <c r="U274" i="1" s="1"/>
  <c r="H294" i="2"/>
  <c r="I294" i="2" s="1"/>
  <c r="U275" i="1" l="1" a="1"/>
  <c r="U275" i="1" s="1"/>
  <c r="H295" i="2"/>
  <c r="I295" i="2" s="1"/>
  <c r="U276" i="1" l="1" a="1"/>
  <c r="U276" i="1" s="1"/>
  <c r="H296" i="2"/>
  <c r="I296" i="2" s="1"/>
  <c r="U277" i="1" l="1" a="1"/>
  <c r="U277" i="1" s="1"/>
  <c r="H297" i="2"/>
  <c r="I297" i="2" s="1"/>
  <c r="U278" i="1" l="1" a="1"/>
  <c r="U278" i="1" s="1"/>
  <c r="H298" i="2"/>
  <c r="I298" i="2" s="1"/>
  <c r="U279" i="1" l="1" a="1"/>
  <c r="U279" i="1" s="1"/>
  <c r="H299" i="2"/>
  <c r="I299" i="2" s="1"/>
  <c r="U280" i="1" l="1" a="1"/>
  <c r="U280" i="1" s="1"/>
  <c r="H300" i="2"/>
  <c r="I300" i="2" s="1"/>
  <c r="U281" i="1" l="1" a="1"/>
  <c r="U281" i="1" s="1"/>
  <c r="H301" i="2"/>
  <c r="I301" i="2" s="1"/>
  <c r="U282" i="1" l="1" a="1"/>
  <c r="U282" i="1" s="1"/>
  <c r="H302" i="2"/>
  <c r="I302" i="2" s="1"/>
  <c r="U283" i="1" l="1" a="1"/>
  <c r="U283" i="1" s="1"/>
  <c r="H303" i="2"/>
  <c r="I303" i="2" s="1"/>
  <c r="U284" i="1" l="1" a="1"/>
  <c r="U284" i="1" s="1"/>
  <c r="H304" i="2"/>
  <c r="I304" i="2" s="1"/>
  <c r="U285" i="1" l="1" a="1"/>
  <c r="U285" i="1" s="1"/>
  <c r="H305" i="2"/>
  <c r="I305" i="2" s="1"/>
  <c r="U286" i="1" l="1" a="1"/>
  <c r="U286" i="1" s="1"/>
  <c r="H306" i="2"/>
  <c r="I306" i="2" s="1"/>
  <c r="U287" i="1" l="1" a="1"/>
  <c r="U287" i="1" s="1"/>
  <c r="H307" i="2"/>
  <c r="I307" i="2" s="1"/>
  <c r="U288" i="1" l="1" a="1"/>
  <c r="U288" i="1" s="1"/>
  <c r="H308" i="2"/>
  <c r="I308" i="2" s="1"/>
  <c r="U289" i="1" l="1" a="1"/>
  <c r="U289" i="1" s="1"/>
  <c r="H309" i="2"/>
  <c r="I309" i="2" s="1"/>
  <c r="U290" i="1" l="1" a="1"/>
  <c r="U290" i="1" s="1"/>
  <c r="H310" i="2"/>
  <c r="I310" i="2" s="1"/>
  <c r="U291" i="1" l="1" a="1"/>
  <c r="U291" i="1" s="1"/>
  <c r="H311" i="2"/>
  <c r="I311" i="2" s="1"/>
  <c r="U292" i="1" l="1" a="1"/>
  <c r="U292" i="1" s="1"/>
  <c r="H312" i="2"/>
  <c r="I312" i="2" s="1"/>
  <c r="U293" i="1" l="1" a="1"/>
  <c r="U293" i="1" s="1"/>
  <c r="H313" i="2"/>
  <c r="I313" i="2" s="1"/>
  <c r="U294" i="1" l="1" a="1"/>
  <c r="U294" i="1" s="1"/>
  <c r="H314" i="2"/>
  <c r="I314" i="2" s="1"/>
  <c r="U295" i="1" l="1" a="1"/>
  <c r="U295" i="1" s="1"/>
  <c r="H315" i="2"/>
  <c r="I315" i="2" s="1"/>
  <c r="U296" i="1" l="1" a="1"/>
  <c r="U296" i="1" s="1"/>
  <c r="H316" i="2"/>
  <c r="I316" i="2" s="1"/>
  <c r="U297" i="1" l="1" a="1"/>
  <c r="U297" i="1" s="1"/>
  <c r="H317" i="2"/>
  <c r="I317" i="2" s="1"/>
  <c r="U298" i="1" l="1" a="1"/>
  <c r="U298" i="1" s="1"/>
  <c r="H318" i="2"/>
  <c r="I318" i="2" s="1"/>
  <c r="U299" i="1" l="1" a="1"/>
  <c r="U299" i="1" s="1"/>
  <c r="H319" i="2"/>
  <c r="I319" i="2" s="1"/>
  <c r="U300" i="1" l="1" a="1"/>
  <c r="U300" i="1" s="1"/>
  <c r="H320" i="2"/>
  <c r="I320" i="2" s="1"/>
  <c r="U301" i="1" l="1" a="1"/>
  <c r="U301" i="1" s="1"/>
  <c r="H321" i="2"/>
  <c r="I321" i="2" s="1"/>
  <c r="U302" i="1" l="1" a="1"/>
  <c r="U302" i="1" s="1"/>
  <c r="H322" i="2"/>
  <c r="I322" i="2" s="1"/>
  <c r="U303" i="1" l="1" a="1"/>
  <c r="U303" i="1" s="1"/>
  <c r="H323" i="2"/>
  <c r="I323" i="2" s="1"/>
  <c r="U304" i="1" l="1" a="1"/>
  <c r="U304" i="1" s="1"/>
  <c r="H324" i="2"/>
  <c r="I324" i="2" s="1"/>
  <c r="U305" i="1" l="1" a="1"/>
  <c r="U305" i="1" s="1"/>
  <c r="H325" i="2"/>
  <c r="I325" i="2" s="1"/>
  <c r="U306" i="1" l="1" a="1"/>
  <c r="U306" i="1" s="1"/>
  <c r="H326" i="2"/>
  <c r="I326" i="2" s="1"/>
  <c r="U307" i="1" l="1" a="1"/>
  <c r="U307" i="1" s="1"/>
  <c r="H327" i="2"/>
  <c r="I327" i="2" s="1"/>
  <c r="U308" i="1" l="1" a="1"/>
  <c r="U308" i="1" s="1"/>
  <c r="H328" i="2"/>
  <c r="I328" i="2" s="1"/>
  <c r="U309" i="1" l="1" a="1"/>
  <c r="U309" i="1" s="1"/>
  <c r="H329" i="2"/>
  <c r="I329" i="2" s="1"/>
  <c r="U310" i="1" l="1" a="1"/>
  <c r="U310" i="1" s="1"/>
  <c r="H330" i="2"/>
  <c r="I330" i="2" s="1"/>
  <c r="U311" i="1" l="1" a="1"/>
  <c r="U311" i="1" s="1"/>
  <c r="H331" i="2"/>
  <c r="I331" i="2" s="1"/>
  <c r="U312" i="1" l="1" a="1"/>
  <c r="U312" i="1" s="1"/>
  <c r="H332" i="2"/>
  <c r="I332" i="2" s="1"/>
  <c r="U313" i="1" l="1" a="1"/>
  <c r="U313" i="1" s="1"/>
  <c r="H333" i="2"/>
  <c r="I333" i="2" s="1"/>
  <c r="U314" i="1" l="1" a="1"/>
  <c r="U314" i="1" s="1"/>
  <c r="H334" i="2"/>
  <c r="I334" i="2" s="1"/>
  <c r="U315" i="1" l="1" a="1"/>
  <c r="U315" i="1" s="1"/>
  <c r="H335" i="2"/>
  <c r="I335" i="2" s="1"/>
  <c r="U316" i="1" l="1" a="1"/>
  <c r="U316" i="1" s="1"/>
  <c r="H336" i="2"/>
  <c r="I336" i="2" s="1"/>
  <c r="U317" i="1" l="1" a="1"/>
  <c r="U317" i="1" s="1"/>
  <c r="H337" i="2"/>
  <c r="I337" i="2" s="1"/>
  <c r="U318" i="1" l="1" a="1"/>
  <c r="U318" i="1" s="1"/>
  <c r="H338" i="2"/>
  <c r="I338" i="2" s="1"/>
  <c r="U319" i="1" l="1" a="1"/>
  <c r="U319" i="1" s="1"/>
  <c r="H339" i="2"/>
  <c r="I339" i="2" s="1"/>
  <c r="U320" i="1" l="1" a="1"/>
  <c r="U320" i="1" s="1"/>
  <c r="H340" i="2"/>
  <c r="I340" i="2" s="1"/>
  <c r="U321" i="1" l="1" a="1"/>
  <c r="U321" i="1" s="1"/>
  <c r="H341" i="2"/>
  <c r="I341" i="2" s="1"/>
  <c r="U322" i="1" l="1" a="1"/>
  <c r="U322" i="1" s="1"/>
  <c r="H342" i="2"/>
  <c r="I342" i="2" s="1"/>
  <c r="U323" i="1" l="1" a="1"/>
  <c r="U323" i="1" s="1"/>
  <c r="H343" i="2"/>
  <c r="I343" i="2" s="1"/>
  <c r="U324" i="1" l="1" a="1"/>
  <c r="U324" i="1" s="1"/>
  <c r="H344" i="2"/>
  <c r="I344" i="2" s="1"/>
  <c r="U325" i="1" l="1" a="1"/>
  <c r="U325" i="1" s="1"/>
  <c r="H345" i="2"/>
  <c r="I345" i="2" s="1"/>
  <c r="U326" i="1" l="1" a="1"/>
  <c r="U326" i="1" s="1"/>
  <c r="H346" i="2"/>
  <c r="I346" i="2" s="1"/>
  <c r="U327" i="1" l="1" a="1"/>
  <c r="U327" i="1" s="1"/>
  <c r="H347" i="2"/>
  <c r="I347" i="2" s="1"/>
  <c r="U328" i="1" l="1" a="1"/>
  <c r="U328" i="1" s="1"/>
  <c r="H348" i="2"/>
  <c r="I348" i="2" s="1"/>
  <c r="U329" i="1" l="1" a="1"/>
  <c r="U329" i="1" s="1"/>
  <c r="H349" i="2"/>
  <c r="I349" i="2" s="1"/>
  <c r="U330" i="1" l="1" a="1"/>
  <c r="U330" i="1" s="1"/>
  <c r="H350" i="2"/>
  <c r="I350" i="2" s="1"/>
  <c r="U331" i="1" l="1" a="1"/>
  <c r="U331" i="1" s="1"/>
  <c r="H351" i="2"/>
  <c r="I351" i="2" s="1"/>
  <c r="U332" i="1" l="1" a="1"/>
  <c r="U332" i="1" s="1"/>
  <c r="H352" i="2"/>
  <c r="I352" i="2" s="1"/>
  <c r="U333" i="1" l="1" a="1"/>
  <c r="U333" i="1" s="1"/>
  <c r="H353" i="2"/>
  <c r="I353" i="2" s="1"/>
  <c r="U334" i="1" l="1" a="1"/>
  <c r="U334" i="1" s="1"/>
  <c r="H354" i="2"/>
  <c r="I354" i="2" s="1"/>
  <c r="U335" i="1" l="1" a="1"/>
  <c r="U335" i="1" s="1"/>
  <c r="H355" i="2"/>
  <c r="I355" i="2" s="1"/>
  <c r="U336" i="1" l="1" a="1"/>
  <c r="U336" i="1" s="1"/>
  <c r="H356" i="2"/>
  <c r="I356" i="2" s="1"/>
  <c r="U337" i="1" l="1" a="1"/>
  <c r="U337" i="1" s="1"/>
  <c r="H357" i="2"/>
  <c r="I357" i="2" s="1"/>
  <c r="U338" i="1" l="1" a="1"/>
  <c r="U338" i="1" s="1"/>
  <c r="H358" i="2"/>
  <c r="I358" i="2" s="1"/>
  <c r="U339" i="1" l="1" a="1"/>
  <c r="U339" i="1" s="1"/>
  <c r="H359" i="2"/>
  <c r="I359" i="2" s="1"/>
  <c r="U340" i="1" l="1" a="1"/>
  <c r="U340" i="1" s="1"/>
  <c r="H360" i="2"/>
  <c r="I360" i="2" s="1"/>
  <c r="U341" i="1" l="1" a="1"/>
  <c r="U341" i="1" s="1"/>
  <c r="H361" i="2"/>
  <c r="I361" i="2" s="1"/>
  <c r="U342" i="1" l="1" a="1"/>
  <c r="U342" i="1" s="1"/>
  <c r="H362" i="2"/>
  <c r="I362" i="2" s="1"/>
  <c r="U343" i="1" l="1" a="1"/>
  <c r="U343" i="1" s="1"/>
  <c r="H363" i="2"/>
  <c r="I363" i="2" s="1"/>
  <c r="U344" i="1" l="1" a="1"/>
  <c r="U344" i="1" s="1"/>
  <c r="H364" i="2"/>
  <c r="I364" i="2" s="1"/>
  <c r="U345" i="1" l="1" a="1"/>
  <c r="U345" i="1" s="1"/>
  <c r="H365" i="2"/>
  <c r="I365" i="2" s="1"/>
  <c r="U346" i="1" l="1" a="1"/>
  <c r="U346" i="1" s="1"/>
  <c r="H366" i="2"/>
  <c r="I366" i="2" s="1"/>
  <c r="U347" i="1" l="1" a="1"/>
  <c r="U347" i="1" s="1"/>
  <c r="H367" i="2"/>
  <c r="I367" i="2" s="1"/>
  <c r="U348" i="1" l="1" a="1"/>
  <c r="U348" i="1" s="1"/>
  <c r="H368" i="2"/>
  <c r="I368" i="2" s="1"/>
  <c r="U349" i="1" l="1" a="1"/>
  <c r="U349" i="1" s="1"/>
  <c r="H369" i="2"/>
  <c r="I369" i="2" s="1"/>
  <c r="U350" i="1" l="1" a="1"/>
  <c r="U350" i="1" s="1"/>
  <c r="H370" i="2"/>
  <c r="I370" i="2" s="1"/>
  <c r="U351" i="1" l="1" a="1"/>
  <c r="U351" i="1" s="1"/>
  <c r="H371" i="2"/>
  <c r="I371" i="2" s="1"/>
  <c r="U352" i="1" l="1" a="1"/>
  <c r="U352" i="1" s="1"/>
  <c r="H372" i="2"/>
  <c r="I372" i="2" s="1"/>
  <c r="U353" i="1" l="1" a="1"/>
  <c r="U353" i="1" s="1"/>
  <c r="H373" i="2"/>
  <c r="I373" i="2" s="1"/>
  <c r="U354" i="1" l="1" a="1"/>
  <c r="U354" i="1" s="1"/>
  <c r="H374" i="2"/>
  <c r="I374" i="2" s="1"/>
  <c r="U355" i="1" l="1" a="1"/>
  <c r="U355" i="1" s="1"/>
  <c r="H375" i="2"/>
  <c r="I375" i="2" s="1"/>
  <c r="U356" i="1" l="1" a="1"/>
  <c r="U356" i="1" s="1"/>
  <c r="H376" i="2"/>
  <c r="I376" i="2" s="1"/>
  <c r="U357" i="1" l="1" a="1"/>
  <c r="U357" i="1" s="1"/>
  <c r="H377" i="2"/>
  <c r="I377" i="2" s="1"/>
  <c r="U358" i="1" l="1" a="1"/>
  <c r="U358" i="1" s="1"/>
  <c r="H378" i="2"/>
  <c r="I378" i="2" s="1"/>
  <c r="U359" i="1" l="1" a="1"/>
  <c r="U359" i="1" s="1"/>
  <c r="H379" i="2"/>
  <c r="I379" i="2" s="1"/>
  <c r="U360" i="1" l="1" a="1"/>
  <c r="U360" i="1" s="1"/>
  <c r="H380" i="2"/>
  <c r="I380" i="2" s="1"/>
  <c r="U361" i="1" l="1" a="1"/>
  <c r="U361" i="1" s="1"/>
  <c r="H381" i="2"/>
  <c r="I381" i="2" s="1"/>
  <c r="U362" i="1" l="1" a="1"/>
  <c r="U362" i="1" s="1"/>
  <c r="H382" i="2"/>
  <c r="I382" i="2" s="1"/>
  <c r="U363" i="1" l="1" a="1"/>
  <c r="U363" i="1" s="1"/>
  <c r="H383" i="2"/>
  <c r="I383" i="2" s="1"/>
  <c r="U364" i="1" l="1" a="1"/>
  <c r="U364" i="1" s="1"/>
  <c r="H384" i="2"/>
  <c r="I384" i="2" s="1"/>
  <c r="U365" i="1" l="1" a="1"/>
  <c r="U365" i="1" s="1"/>
  <c r="H385" i="2"/>
  <c r="I385" i="2" s="1"/>
  <c r="U366" i="1" l="1" a="1"/>
  <c r="U366" i="1" s="1"/>
  <c r="H386" i="2"/>
  <c r="I386" i="2" s="1"/>
  <c r="U367" i="1" l="1" a="1"/>
  <c r="U367" i="1" s="1"/>
  <c r="H387" i="2"/>
  <c r="I387" i="2" s="1"/>
  <c r="U368" i="1" l="1" a="1"/>
  <c r="U368" i="1" s="1"/>
  <c r="H388" i="2"/>
  <c r="I388" i="2" s="1"/>
  <c r="U369" i="1" l="1" a="1"/>
  <c r="U369" i="1" s="1"/>
  <c r="H389" i="2"/>
  <c r="I389" i="2" s="1"/>
  <c r="U370" i="1" l="1" a="1"/>
  <c r="U370" i="1" s="1"/>
  <c r="H390" i="2"/>
  <c r="I390" i="2" s="1"/>
  <c r="U371" i="1" l="1" a="1"/>
  <c r="U371" i="1" s="1"/>
  <c r="H391" i="2"/>
  <c r="I391" i="2" s="1"/>
  <c r="U372" i="1" l="1" a="1"/>
  <c r="U372" i="1" s="1"/>
  <c r="H392" i="2"/>
  <c r="I392" i="2" s="1"/>
  <c r="U373" i="1" l="1" a="1"/>
  <c r="U373" i="1" s="1"/>
  <c r="H393" i="2"/>
  <c r="I393" i="2" s="1"/>
  <c r="U374" i="1" l="1" a="1"/>
  <c r="U374" i="1" s="1"/>
  <c r="H394" i="2"/>
  <c r="I394" i="2" s="1"/>
  <c r="U375" i="1" l="1" a="1"/>
  <c r="U375" i="1" s="1"/>
  <c r="H395" i="2"/>
  <c r="I395" i="2" s="1"/>
  <c r="U376" i="1" l="1" a="1"/>
  <c r="U376" i="1" s="1"/>
  <c r="H396" i="2"/>
  <c r="I396" i="2" s="1"/>
  <c r="U377" i="1" l="1" a="1"/>
  <c r="U377" i="1" s="1"/>
  <c r="H397" i="2"/>
  <c r="I397" i="2" s="1"/>
  <c r="U378" i="1" l="1" a="1"/>
  <c r="U378" i="1" s="1"/>
  <c r="H398" i="2"/>
  <c r="I398" i="2" s="1"/>
  <c r="U379" i="1" l="1" a="1"/>
  <c r="U379" i="1" s="1"/>
  <c r="H399" i="2"/>
  <c r="I399" i="2" s="1"/>
  <c r="U380" i="1" l="1" a="1"/>
  <c r="U380" i="1" s="1"/>
  <c r="H400" i="2"/>
  <c r="I400" i="2" s="1"/>
  <c r="U381" i="1" l="1" a="1"/>
  <c r="U381" i="1" s="1"/>
  <c r="H401" i="2"/>
  <c r="I401" i="2" s="1"/>
  <c r="U382" i="1" l="1" a="1"/>
  <c r="U382" i="1" s="1"/>
  <c r="H402" i="2"/>
  <c r="I402" i="2" s="1"/>
  <c r="U383" i="1" l="1" a="1"/>
  <c r="U383" i="1" s="1"/>
  <c r="H403" i="2"/>
  <c r="I403" i="2" s="1"/>
  <c r="U384" i="1" l="1" a="1"/>
  <c r="U384" i="1" s="1"/>
  <c r="H404" i="2"/>
  <c r="I404" i="2" s="1"/>
  <c r="U385" i="1" l="1" a="1"/>
  <c r="U385" i="1" s="1"/>
  <c r="H405" i="2"/>
  <c r="I405" i="2" s="1"/>
  <c r="U386" i="1" l="1" a="1"/>
  <c r="U386" i="1" s="1"/>
  <c r="H406" i="2"/>
  <c r="I406" i="2" s="1"/>
  <c r="U387" i="1" l="1" a="1"/>
  <c r="U387" i="1" s="1"/>
  <c r="H407" i="2"/>
  <c r="I407" i="2" s="1"/>
  <c r="U388" i="1" l="1" a="1"/>
  <c r="U388" i="1" s="1"/>
  <c r="H408" i="2"/>
  <c r="I408" i="2" s="1"/>
  <c r="U389" i="1" l="1" a="1"/>
  <c r="U389" i="1" s="1"/>
  <c r="H409" i="2"/>
  <c r="I409" i="2" s="1"/>
  <c r="U390" i="1" l="1" a="1"/>
  <c r="U390" i="1" s="1"/>
  <c r="H410" i="2"/>
  <c r="I410" i="2" s="1"/>
  <c r="U391" i="1" l="1" a="1"/>
  <c r="U391" i="1" s="1"/>
  <c r="H411" i="2"/>
  <c r="I411" i="2" s="1"/>
  <c r="U392" i="1" l="1" a="1"/>
  <c r="U392" i="1" s="1"/>
  <c r="H412" i="2"/>
  <c r="I412" i="2" s="1"/>
  <c r="U393" i="1" l="1" a="1"/>
  <c r="U393" i="1" s="1"/>
  <c r="H413" i="2"/>
  <c r="I413" i="2" s="1"/>
  <c r="U394" i="1" l="1" a="1"/>
  <c r="U394" i="1" s="1"/>
  <c r="H414" i="2"/>
  <c r="I414" i="2" s="1"/>
  <c r="U395" i="1" l="1" a="1"/>
  <c r="U395" i="1" s="1"/>
  <c r="H415" i="2"/>
  <c r="I415" i="2" s="1"/>
  <c r="U396" i="1" l="1" a="1"/>
  <c r="U396" i="1" s="1"/>
  <c r="H416" i="2"/>
  <c r="I416" i="2" s="1"/>
  <c r="U397" i="1" l="1" a="1"/>
  <c r="U397" i="1" s="1"/>
  <c r="H417" i="2"/>
  <c r="I417" i="2" s="1"/>
  <c r="U398" i="1" l="1" a="1"/>
  <c r="U398" i="1" s="1"/>
  <c r="H418" i="2"/>
  <c r="I418" i="2" s="1"/>
  <c r="U399" i="1" l="1" a="1"/>
  <c r="U399" i="1" s="1"/>
  <c r="H419" i="2"/>
  <c r="I419" i="2" s="1"/>
  <c r="U400" i="1" l="1" a="1"/>
  <c r="U400" i="1" s="1"/>
  <c r="H420" i="2"/>
  <c r="I420" i="2" s="1"/>
  <c r="U401" i="1" l="1" a="1"/>
  <c r="U401" i="1" s="1"/>
  <c r="H421" i="2"/>
  <c r="I421" i="2" s="1"/>
  <c r="U402" i="1" l="1" a="1"/>
  <c r="U402" i="1" s="1"/>
  <c r="H422" i="2"/>
  <c r="I422" i="2" s="1"/>
  <c r="U403" i="1" l="1" a="1"/>
  <c r="U403" i="1" s="1"/>
  <c r="H423" i="2"/>
  <c r="I423" i="2" s="1"/>
  <c r="U404" i="1" l="1" a="1"/>
  <c r="U404" i="1" s="1"/>
  <c r="H424" i="2"/>
  <c r="I424" i="2" s="1"/>
  <c r="U405" i="1" l="1" a="1"/>
  <c r="U405" i="1" s="1"/>
  <c r="H425" i="2"/>
  <c r="I425" i="2" s="1"/>
  <c r="U406" i="1" l="1" a="1"/>
  <c r="U406" i="1" s="1"/>
  <c r="H426" i="2"/>
  <c r="I426" i="2" s="1"/>
  <c r="U407" i="1" l="1" a="1"/>
  <c r="U407" i="1" s="1"/>
  <c r="H427" i="2"/>
  <c r="I427" i="2" s="1"/>
  <c r="U408" i="1" l="1" a="1"/>
  <c r="U408" i="1" s="1"/>
  <c r="H428" i="2"/>
  <c r="I428" i="2" s="1"/>
  <c r="U409" i="1" l="1" a="1"/>
  <c r="U409" i="1" s="1"/>
  <c r="H429" i="2"/>
  <c r="I429" i="2" s="1"/>
  <c r="U410" i="1" l="1" a="1"/>
  <c r="U410" i="1" s="1"/>
  <c r="H430" i="2"/>
  <c r="I430" i="2" s="1"/>
  <c r="U411" i="1" l="1" a="1"/>
  <c r="U411" i="1" s="1"/>
  <c r="H431" i="2"/>
  <c r="I431" i="2" s="1"/>
  <c r="U412" i="1" l="1" a="1"/>
  <c r="U412" i="1" s="1"/>
  <c r="H432" i="2"/>
  <c r="I432" i="2" s="1"/>
  <c r="U413" i="1" l="1" a="1"/>
  <c r="U413" i="1" s="1"/>
  <c r="H433" i="2"/>
  <c r="I433" i="2" s="1"/>
  <c r="U414" i="1" l="1" a="1"/>
  <c r="U414" i="1" s="1"/>
  <c r="H434" i="2"/>
  <c r="I434" i="2" s="1"/>
  <c r="U415" i="1" l="1" a="1"/>
  <c r="U415" i="1" s="1"/>
  <c r="H435" i="2"/>
  <c r="I435" i="2" s="1"/>
  <c r="U416" i="1" l="1" a="1"/>
  <c r="U416" i="1" s="1"/>
  <c r="H436" i="2"/>
  <c r="I436" i="2" s="1"/>
  <c r="U417" i="1" l="1" a="1"/>
  <c r="U417" i="1" s="1"/>
  <c r="H437" i="2"/>
  <c r="I437" i="2" s="1"/>
  <c r="U418" i="1" l="1" a="1"/>
  <c r="U418" i="1" s="1"/>
  <c r="H438" i="2"/>
  <c r="I438" i="2" s="1"/>
  <c r="U419" i="1" l="1" a="1"/>
  <c r="U419" i="1" s="1"/>
  <c r="H439" i="2"/>
  <c r="I439" i="2" s="1"/>
  <c r="U420" i="1" l="1" a="1"/>
  <c r="U420" i="1" s="1"/>
  <c r="H440" i="2"/>
  <c r="I440" i="2" s="1"/>
  <c r="U421" i="1" l="1" a="1"/>
  <c r="U421" i="1" s="1"/>
  <c r="H441" i="2"/>
  <c r="I441" i="2" s="1"/>
  <c r="U422" i="1" l="1" a="1"/>
  <c r="U422" i="1" s="1"/>
  <c r="H442" i="2"/>
  <c r="I442" i="2" s="1"/>
  <c r="U423" i="1" l="1" a="1"/>
  <c r="U423" i="1" s="1"/>
  <c r="H443" i="2"/>
  <c r="I443" i="2" s="1"/>
  <c r="U424" i="1" l="1" a="1"/>
  <c r="U424" i="1" s="1"/>
  <c r="H444" i="2"/>
  <c r="I444" i="2" s="1"/>
  <c r="U425" i="1" l="1" a="1"/>
  <c r="U425" i="1" s="1"/>
  <c r="H445" i="2"/>
  <c r="I445" i="2" s="1"/>
  <c r="U426" i="1" l="1" a="1"/>
  <c r="U426" i="1" s="1"/>
  <c r="H446" i="2"/>
  <c r="I446" i="2" s="1"/>
  <c r="U427" i="1" l="1" a="1"/>
  <c r="U427" i="1" s="1"/>
  <c r="H447" i="2"/>
  <c r="I447" i="2" s="1"/>
  <c r="U428" i="1" l="1" a="1"/>
  <c r="U428" i="1" s="1"/>
  <c r="H448" i="2"/>
  <c r="I448" i="2" s="1"/>
  <c r="U429" i="1" l="1" a="1"/>
  <c r="U429" i="1" s="1"/>
  <c r="H449" i="2"/>
  <c r="I449" i="2" s="1"/>
  <c r="U430" i="1" l="1" a="1"/>
  <c r="U430" i="1" s="1"/>
  <c r="H450" i="2"/>
  <c r="I450" i="2" s="1"/>
  <c r="U431" i="1" l="1" a="1"/>
  <c r="U431" i="1" s="1"/>
  <c r="H451" i="2"/>
  <c r="I451" i="2" s="1"/>
  <c r="U432" i="1" l="1" a="1"/>
  <c r="U432" i="1" s="1"/>
  <c r="H452" i="2"/>
  <c r="I452" i="2" s="1"/>
  <c r="U433" i="1" l="1" a="1"/>
  <c r="U433" i="1" s="1"/>
  <c r="H453" i="2"/>
  <c r="I453" i="2" s="1"/>
  <c r="U434" i="1" l="1" a="1"/>
  <c r="U434" i="1" s="1"/>
  <c r="H454" i="2"/>
  <c r="I454" i="2" s="1"/>
  <c r="U435" i="1" l="1" a="1"/>
  <c r="U435" i="1" s="1"/>
  <c r="H455" i="2"/>
  <c r="I455" i="2" s="1"/>
  <c r="U436" i="1" l="1" a="1"/>
  <c r="U436" i="1" s="1"/>
  <c r="H456" i="2"/>
  <c r="I456" i="2" s="1"/>
  <c r="U437" i="1" l="1" a="1"/>
  <c r="U437" i="1" s="1"/>
  <c r="H457" i="2"/>
  <c r="I457" i="2" s="1"/>
  <c r="U438" i="1" l="1" a="1"/>
  <c r="U438" i="1" s="1"/>
  <c r="H458" i="2"/>
  <c r="I458" i="2" s="1"/>
  <c r="U439" i="1" l="1" a="1"/>
  <c r="U439" i="1" s="1"/>
  <c r="H459" i="2"/>
  <c r="I459" i="2" s="1"/>
  <c r="U440" i="1" l="1" a="1"/>
  <c r="U440" i="1" s="1"/>
  <c r="H460" i="2"/>
  <c r="I460" i="2" s="1"/>
  <c r="U441" i="1" l="1" a="1"/>
  <c r="U441" i="1" s="1"/>
  <c r="H461" i="2"/>
  <c r="I461" i="2" s="1"/>
  <c r="U442" i="1" l="1" a="1"/>
  <c r="U442" i="1" s="1"/>
  <c r="H462" i="2"/>
  <c r="I462" i="2" s="1"/>
  <c r="U443" i="1" l="1" a="1"/>
  <c r="U443" i="1" s="1"/>
  <c r="H463" i="2"/>
  <c r="I463" i="2" s="1"/>
  <c r="U444" i="1" l="1" a="1"/>
  <c r="U444" i="1" s="1"/>
  <c r="H464" i="2"/>
  <c r="I464" i="2" s="1"/>
  <c r="U445" i="1" l="1" a="1"/>
  <c r="U445" i="1" s="1"/>
  <c r="H465" i="2"/>
  <c r="I465" i="2" s="1"/>
  <c r="U446" i="1" l="1" a="1"/>
  <c r="U446" i="1" s="1"/>
  <c r="H466" i="2"/>
  <c r="I466" i="2" s="1"/>
  <c r="U447" i="1" l="1" a="1"/>
  <c r="U447" i="1" s="1"/>
  <c r="H467" i="2"/>
  <c r="I467" i="2" s="1"/>
  <c r="U448" i="1" l="1" a="1"/>
  <c r="U448" i="1" s="1"/>
  <c r="H468" i="2"/>
  <c r="I468" i="2" s="1"/>
  <c r="U449" i="1" l="1" a="1"/>
  <c r="U449" i="1" s="1"/>
  <c r="H469" i="2"/>
  <c r="I469" i="2" s="1"/>
  <c r="U450" i="1" l="1" a="1"/>
  <c r="U450" i="1" s="1"/>
  <c r="H470" i="2"/>
  <c r="I470" i="2" s="1"/>
  <c r="U451" i="1" l="1" a="1"/>
  <c r="U451" i="1" s="1"/>
  <c r="H471" i="2"/>
  <c r="I471" i="2" s="1"/>
  <c r="U452" i="1" l="1" a="1"/>
  <c r="U452" i="1" s="1"/>
  <c r="H472" i="2"/>
  <c r="I472" i="2" s="1"/>
  <c r="U453" i="1" l="1" a="1"/>
  <c r="U453" i="1" s="1"/>
  <c r="H473" i="2"/>
  <c r="I473" i="2" s="1"/>
  <c r="U454" i="1" l="1" a="1"/>
  <c r="U454" i="1" s="1"/>
  <c r="H474" i="2"/>
  <c r="I474" i="2" s="1"/>
  <c r="U455" i="1" l="1" a="1"/>
  <c r="U455" i="1" s="1"/>
  <c r="H475" i="2"/>
  <c r="I475" i="2" s="1"/>
  <c r="U456" i="1" l="1" a="1"/>
  <c r="U456" i="1" s="1"/>
  <c r="H476" i="2"/>
  <c r="I476" i="2" s="1"/>
  <c r="U457" i="1" l="1" a="1"/>
  <c r="U457" i="1" s="1"/>
  <c r="H477" i="2"/>
  <c r="I477" i="2" s="1"/>
  <c r="U458" i="1" l="1" a="1"/>
  <c r="U458" i="1" s="1"/>
  <c r="H478" i="2"/>
  <c r="I478" i="2" s="1"/>
  <c r="U459" i="1" l="1" a="1"/>
  <c r="U459" i="1" s="1"/>
  <c r="H479" i="2"/>
  <c r="I479" i="2" s="1"/>
  <c r="U460" i="1" l="1" a="1"/>
  <c r="U460" i="1" s="1"/>
  <c r="H480" i="2"/>
  <c r="I480" i="2" s="1"/>
  <c r="U461" i="1" l="1" a="1"/>
  <c r="U461" i="1" s="1"/>
  <c r="H481" i="2"/>
  <c r="I481" i="2" s="1"/>
  <c r="U462" i="1" l="1" a="1"/>
  <c r="U462" i="1" s="1"/>
  <c r="H482" i="2"/>
  <c r="I482" i="2" s="1"/>
  <c r="U463" i="1" l="1" a="1"/>
  <c r="U463" i="1" s="1"/>
  <c r="H483" i="2"/>
  <c r="I483" i="2" s="1"/>
  <c r="U464" i="1" l="1" a="1"/>
  <c r="U464" i="1" s="1"/>
  <c r="H484" i="2"/>
  <c r="I484" i="2" s="1"/>
  <c r="U465" i="1" l="1" a="1"/>
  <c r="U465" i="1" s="1"/>
  <c r="H485" i="2"/>
  <c r="I485" i="2" s="1"/>
  <c r="U466" i="1" l="1" a="1"/>
  <c r="U466" i="1" s="1"/>
  <c r="H486" i="2"/>
  <c r="I486" i="2" s="1"/>
  <c r="U467" i="1" l="1" a="1"/>
  <c r="U467" i="1" s="1"/>
  <c r="H487" i="2"/>
  <c r="I487" i="2" s="1"/>
  <c r="U468" i="1" l="1" a="1"/>
  <c r="U468" i="1" s="1"/>
  <c r="H488" i="2"/>
  <c r="I488" i="2" s="1"/>
  <c r="U469" i="1" l="1" a="1"/>
  <c r="U469" i="1" s="1"/>
  <c r="H489" i="2"/>
  <c r="I489" i="2" s="1"/>
  <c r="U470" i="1" l="1" a="1"/>
  <c r="U470" i="1" s="1"/>
  <c r="H490" i="2"/>
  <c r="I490" i="2" s="1"/>
  <c r="U471" i="1" l="1" a="1"/>
  <c r="U471" i="1" s="1"/>
  <c r="H491" i="2"/>
  <c r="I491" i="2" s="1"/>
  <c r="U472" i="1" l="1" a="1"/>
  <c r="U472" i="1" s="1"/>
  <c r="H492" i="2"/>
  <c r="I492" i="2" s="1"/>
  <c r="U473" i="1" l="1" a="1"/>
  <c r="U473" i="1" s="1"/>
  <c r="H493" i="2"/>
  <c r="I493" i="2" s="1"/>
  <c r="U474" i="1" l="1" a="1"/>
  <c r="U474" i="1" s="1"/>
  <c r="H494" i="2"/>
  <c r="I494" i="2" s="1"/>
  <c r="U475" i="1" l="1" a="1"/>
  <c r="U475" i="1" s="1"/>
  <c r="H495" i="2"/>
  <c r="I495" i="2" s="1"/>
  <c r="U476" i="1" l="1" a="1"/>
  <c r="U476" i="1" s="1"/>
  <c r="H496" i="2"/>
  <c r="I496" i="2" s="1"/>
  <c r="U477" i="1" l="1" a="1"/>
  <c r="U477" i="1" s="1"/>
  <c r="H497" i="2"/>
  <c r="I497" i="2" s="1"/>
  <c r="U478" i="1" l="1" a="1"/>
  <c r="U478" i="1" s="1"/>
  <c r="H498" i="2"/>
  <c r="I498" i="2" s="1"/>
  <c r="U479" i="1" l="1" a="1"/>
  <c r="U479" i="1" s="1"/>
  <c r="H499" i="2"/>
  <c r="I499" i="2" s="1"/>
  <c r="U480" i="1" l="1" a="1"/>
  <c r="U480" i="1" s="1"/>
  <c r="H500" i="2"/>
  <c r="I500" i="2" s="1"/>
  <c r="U481" i="1" l="1" a="1"/>
  <c r="U481" i="1" s="1"/>
  <c r="H501" i="2"/>
  <c r="I501" i="2" s="1"/>
  <c r="U482" i="1" l="1" a="1"/>
  <c r="U482" i="1" s="1"/>
  <c r="H502" i="2"/>
  <c r="I502" i="2" s="1"/>
  <c r="U483" i="1" l="1" a="1"/>
  <c r="U483" i="1" s="1"/>
  <c r="H503" i="2"/>
  <c r="I503" i="2" s="1"/>
  <c r="U484" i="1" l="1" a="1"/>
  <c r="U484" i="1" s="1"/>
  <c r="H504" i="2"/>
  <c r="I504" i="2" s="1"/>
  <c r="U485" i="1" l="1" a="1"/>
  <c r="U485" i="1" s="1"/>
  <c r="H505" i="2"/>
  <c r="I505" i="2" s="1"/>
  <c r="U486" i="1" l="1" a="1"/>
  <c r="U486" i="1" s="1"/>
  <c r="H506" i="2"/>
  <c r="I506" i="2" s="1"/>
  <c r="U487" i="1" l="1" a="1"/>
  <c r="U487" i="1" s="1"/>
  <c r="H507" i="2"/>
  <c r="I507" i="2" s="1"/>
  <c r="U488" i="1" l="1" a="1"/>
  <c r="U488" i="1" s="1"/>
  <c r="H508" i="2"/>
  <c r="I508" i="2" s="1"/>
  <c r="U489" i="1" l="1" a="1"/>
  <c r="U489" i="1" s="1"/>
  <c r="H509" i="2"/>
  <c r="I509" i="2" s="1"/>
  <c r="U490" i="1" l="1" a="1"/>
  <c r="U490" i="1" s="1"/>
  <c r="H510" i="2"/>
  <c r="I510" i="2" s="1"/>
  <c r="U491" i="1" l="1" a="1"/>
  <c r="U491" i="1" s="1"/>
  <c r="H511" i="2"/>
  <c r="I511" i="2" s="1"/>
  <c r="U492" i="1" l="1" a="1"/>
  <c r="U492" i="1" s="1"/>
  <c r="H512" i="2"/>
  <c r="I512" i="2" s="1"/>
  <c r="U493" i="1" l="1" a="1"/>
  <c r="U493" i="1" s="1"/>
  <c r="H513" i="2"/>
  <c r="I513" i="2" s="1"/>
  <c r="U494" i="1" l="1" a="1"/>
  <c r="U494" i="1" s="1"/>
  <c r="H514" i="2"/>
  <c r="I514" i="2" s="1"/>
  <c r="U495" i="1" l="1" a="1"/>
  <c r="U495" i="1" s="1"/>
  <c r="H515" i="2"/>
  <c r="I515" i="2" s="1"/>
  <c r="U496" i="1" l="1" a="1"/>
  <c r="U496" i="1" s="1"/>
  <c r="H516" i="2"/>
  <c r="I516" i="2" s="1"/>
  <c r="U497" i="1" l="1" a="1"/>
  <c r="U497" i="1" s="1"/>
  <c r="H517" i="2"/>
  <c r="I517" i="2" s="1"/>
  <c r="U498" i="1" l="1" a="1"/>
  <c r="U498" i="1" s="1"/>
  <c r="H518" i="2"/>
  <c r="I518" i="2" s="1"/>
  <c r="U499" i="1" l="1" a="1"/>
  <c r="U499" i="1" s="1"/>
  <c r="H519" i="2"/>
  <c r="I519" i="2" s="1"/>
  <c r="U500" i="1" l="1" a="1"/>
  <c r="U500" i="1" s="1"/>
  <c r="H520" i="2"/>
  <c r="I520" i="2" s="1"/>
  <c r="U501" i="1" l="1" a="1"/>
  <c r="U501" i="1" s="1"/>
  <c r="H521" i="2"/>
  <c r="I521" i="2" s="1"/>
  <c r="U502" i="1" l="1" a="1"/>
  <c r="U502" i="1" s="1"/>
  <c r="H522" i="2"/>
  <c r="I522" i="2" s="1"/>
  <c r="U503" i="1" l="1" a="1"/>
  <c r="U503" i="1" s="1"/>
  <c r="H523" i="2"/>
  <c r="I523" i="2" s="1"/>
  <c r="U504" i="1" l="1" a="1"/>
  <c r="U504" i="1" s="1"/>
  <c r="H524" i="2"/>
  <c r="I524" i="2" s="1"/>
  <c r="U505" i="1" l="1" a="1"/>
  <c r="U505" i="1" s="1"/>
  <c r="H525" i="2"/>
  <c r="I525" i="2" s="1"/>
  <c r="U506" i="1" l="1" a="1"/>
  <c r="U506" i="1" s="1"/>
  <c r="H526" i="2"/>
  <c r="I526" i="2" s="1"/>
  <c r="U507" i="1" l="1" a="1"/>
  <c r="U507" i="1" s="1"/>
  <c r="H527" i="2"/>
  <c r="I527" i="2" s="1"/>
  <c r="U508" i="1" l="1" a="1"/>
  <c r="U508" i="1" s="1"/>
  <c r="H528" i="2"/>
  <c r="I528" i="2" s="1"/>
  <c r="U509" i="1" l="1" a="1"/>
  <c r="U509" i="1" s="1"/>
  <c r="H529" i="2"/>
  <c r="I529" i="2" s="1"/>
  <c r="U510" i="1" l="1" a="1"/>
  <c r="U510" i="1" s="1"/>
  <c r="H530" i="2"/>
  <c r="I530" i="2" s="1"/>
  <c r="U511" i="1" l="1" a="1"/>
  <c r="U511" i="1" s="1"/>
  <c r="H531" i="2"/>
  <c r="I531" i="2" s="1"/>
  <c r="U512" i="1" l="1" a="1"/>
  <c r="U512" i="1" s="1"/>
  <c r="H532" i="2"/>
  <c r="I532" i="2" s="1"/>
  <c r="U513" i="1" l="1" a="1"/>
  <c r="U513" i="1" s="1"/>
  <c r="H533" i="2"/>
  <c r="I533" i="2" s="1"/>
  <c r="U514" i="1" l="1" a="1"/>
  <c r="U514" i="1" s="1"/>
  <c r="H534" i="2"/>
  <c r="I534" i="2" s="1"/>
  <c r="U515" i="1" l="1" a="1"/>
  <c r="U515" i="1" s="1"/>
  <c r="H535" i="2"/>
  <c r="I535" i="2" s="1"/>
  <c r="U516" i="1" l="1" a="1"/>
  <c r="U516" i="1" s="1"/>
  <c r="H536" i="2"/>
  <c r="I536" i="2" s="1"/>
  <c r="U517" i="1" l="1" a="1"/>
  <c r="U517" i="1" s="1"/>
  <c r="H537" i="2"/>
  <c r="I537" i="2" s="1"/>
  <c r="U518" i="1" l="1" a="1"/>
  <c r="U518" i="1" s="1"/>
  <c r="H538" i="2"/>
  <c r="I538" i="2" s="1"/>
  <c r="U519" i="1" l="1" a="1"/>
  <c r="U519" i="1" s="1"/>
  <c r="H539" i="2"/>
  <c r="I539" i="2" s="1"/>
  <c r="U520" i="1" l="1" a="1"/>
  <c r="U520" i="1" s="1"/>
  <c r="H540" i="2"/>
  <c r="I540" i="2" s="1"/>
  <c r="U521" i="1" l="1" a="1"/>
  <c r="U521" i="1" s="1"/>
  <c r="H541" i="2"/>
  <c r="I541" i="2" s="1"/>
  <c r="U522" i="1" l="1" a="1"/>
  <c r="U522" i="1" s="1"/>
  <c r="H542" i="2"/>
  <c r="I542" i="2" s="1"/>
  <c r="U523" i="1" l="1" a="1"/>
  <c r="U523" i="1" s="1"/>
  <c r="H543" i="2"/>
  <c r="I543" i="2" s="1"/>
  <c r="U524" i="1" l="1" a="1"/>
  <c r="U524" i="1" s="1"/>
  <c r="H544" i="2"/>
  <c r="I544" i="2" s="1"/>
  <c r="U525" i="1" l="1" a="1"/>
  <c r="U525" i="1" s="1"/>
  <c r="H545" i="2"/>
  <c r="I545" i="2" s="1"/>
  <c r="U526" i="1" l="1" a="1"/>
  <c r="U526" i="1" s="1"/>
  <c r="H546" i="2"/>
  <c r="I546" i="2" s="1"/>
  <c r="U527" i="1" l="1" a="1"/>
  <c r="U527" i="1" s="1"/>
  <c r="H547" i="2"/>
  <c r="I547" i="2" s="1"/>
  <c r="U528" i="1" l="1" a="1"/>
  <c r="U528" i="1" s="1"/>
  <c r="H548" i="2"/>
  <c r="I548" i="2" s="1"/>
  <c r="U529" i="1" l="1" a="1"/>
  <c r="U529" i="1" s="1"/>
  <c r="H549" i="2"/>
  <c r="I549" i="2" s="1"/>
  <c r="U530" i="1" l="1" a="1"/>
  <c r="U530" i="1" s="1"/>
  <c r="H551" i="2" s="1"/>
  <c r="I551" i="2" s="1"/>
  <c r="H550" i="2"/>
  <c r="I550"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<sst xmlns="http://schemas.openxmlformats.org/spreadsheetml/2006/main" count="7374" uniqueCount="757">
  <si>
    <t>Ticket Number</t>
  </si>
  <si>
    <t>Date Created</t>
  </si>
  <si>
    <t>Subject</t>
  </si>
  <si>
    <t>Priority</t>
  </si>
  <si>
    <t>Department</t>
  </si>
  <si>
    <t>Type</t>
  </si>
  <si>
    <t>Source</t>
  </si>
  <si>
    <t>Current Status</t>
  </si>
  <si>
    <t>Due Date</t>
  </si>
  <si>
    <t>Overdue</t>
  </si>
  <si>
    <t>Answered</t>
  </si>
  <si>
    <t>Agent Assigned</t>
  </si>
  <si>
    <t>Team Assigned</t>
  </si>
  <si>
    <t>Error Displaying in Different Module</t>
  </si>
  <si>
    <t>jasper.john@gmail.com</t>
  </si>
  <si>
    <t>Emergency</t>
  </si>
  <si>
    <t>SAP JDE Support Department</t>
  </si>
  <si>
    <t>Incident / Problem</t>
  </si>
  <si>
    <t>Web</t>
  </si>
  <si>
    <t>Closed</t>
  </si>
  <si>
    <t>Jared Smith</t>
  </si>
  <si>
    <t>SAP Support Team</t>
  </si>
  <si>
    <t>Approval Workflow Error</t>
  </si>
  <si>
    <t>ewhite@yahoo.com</t>
  </si>
  <si>
    <t>Resolved</t>
  </si>
  <si>
    <t>Mark Jikkins</t>
  </si>
  <si>
    <t>JDE Support Team</t>
  </si>
  <si>
    <t>Public IP Trusted Certificate Authority Error</t>
  </si>
  <si>
    <t>tyamamoto@gmail.com</t>
  </si>
  <si>
    <t>Internal Technical Department</t>
  </si>
  <si>
    <t>Network Team</t>
  </si>
  <si>
    <t>JDE Slowdown</t>
  </si>
  <si>
    <t>rrichardson@mailinator.com</t>
  </si>
  <si>
    <t>JDE Slow Down</t>
  </si>
  <si>
    <t>ERROR 504 GATEWAY TIMEOUT AGAIN</t>
  </si>
  <si>
    <t>aurora.miller@outlook.com</t>
  </si>
  <si>
    <t>11/25/2020 8:34PM LOGIN ISSUE</t>
  </si>
  <si>
    <t>Open</t>
  </si>
  <si>
    <t>11/25/2020 1:41PM LOGIN ISSUE</t>
  </si>
  <si>
    <t>11/26/2020 9:10PM LOGIN ISSUE</t>
  </si>
  <si>
    <t>12/01/2020 12:00PM "bea.jolt" login error</t>
  </si>
  <si>
    <t>12/03/2020 7:45-7:55 Slow Performance</t>
  </si>
  <si>
    <t>HR Technical Analyzer in TEST</t>
  </si>
  <si>
    <t>krogers@mailinator.com</t>
  </si>
  <si>
    <t>Request</t>
  </si>
  <si>
    <t>Open VPN Authenticator App Setup</t>
  </si>
  <si>
    <t>kwillows@yahoo.com</t>
  </si>
  <si>
    <t>LOGIN ISSUE</t>
  </si>
  <si>
    <t>Stellar Murad</t>
  </si>
  <si>
    <t>Can't Access PROD Instance</t>
  </si>
  <si>
    <t>Absence Duration</t>
  </si>
  <si>
    <t>Requesting a Server for Deployment</t>
  </si>
  <si>
    <t>jwilberts@mailinator.com</t>
  </si>
  <si>
    <t>Email</t>
  </si>
  <si>
    <t>Port Issue After Patching Activity (23-AUG-20)</t>
  </si>
  <si>
    <t>ERROR 504 GATEWAY TIMEOUT</t>
  </si>
  <si>
    <t>mpeters@outlook.com</t>
  </si>
  <si>
    <t>ERROR FOR WINSCP APPLICATION</t>
  </si>
  <si>
    <t>Laptop Repair</t>
  </si>
  <si>
    <t>msmiths@yahoo.com</t>
  </si>
  <si>
    <t>Phone</t>
  </si>
  <si>
    <t>SAP NOT ACCESSIBLE</t>
  </si>
  <si>
    <t>SAP PRODUCTION IS DOWN</t>
  </si>
  <si>
    <t>System Downtime</t>
  </si>
  <si>
    <t>PROD: Inactive Phase / Status: No Manager</t>
  </si>
  <si>
    <t>mthompson@yahoo.com</t>
  </si>
  <si>
    <t>PROD: Slowdown of JDE in Production instance</t>
  </si>
  <si>
    <t>SQL Access Manager SQL Error</t>
  </si>
  <si>
    <t>AWS Team</t>
  </si>
  <si>
    <t>Error on Finish Enrolling</t>
  </si>
  <si>
    <t>Slow loading in SAP - Jan 3, 6 2020</t>
  </si>
  <si>
    <t>Request for reconfigure of Palo Alto</t>
  </si>
  <si>
    <t>SAP Production Downtime Issue - Nov 21, 22</t>
  </si>
  <si>
    <t>jbrown@outlook.com</t>
  </si>
  <si>
    <t>Delete or Rollback a payroll run</t>
  </si>
  <si>
    <t>Batch Process of student groups not working.</t>
  </si>
  <si>
    <t>BPM Staging error</t>
  </si>
  <si>
    <t>atom.short@gmail.com</t>
  </si>
  <si>
    <t>Help Desk Team</t>
  </si>
  <si>
    <t>PALO ALTO DEVICE NO LIGHTS ON LAN PORTS</t>
  </si>
  <si>
    <t>CANNOT LOGIN IN SAP</t>
  </si>
  <si>
    <t>SAP is not Accessible</t>
  </si>
  <si>
    <t>JDE Prod not available (08 August 2019)</t>
  </si>
  <si>
    <t>jwirght@outlook.com</t>
  </si>
  <si>
    <t>ERROR 504</t>
  </si>
  <si>
    <t>Create specific function in the Responsibility</t>
  </si>
  <si>
    <t>wilson.campus@yahoo.com</t>
  </si>
  <si>
    <t>Error Loading Position List in Authority to Travel</t>
  </si>
  <si>
    <t>pjiggins@yahoo.com</t>
  </si>
  <si>
    <t>JDE Prod Slowdown 04 April 2019</t>
  </si>
  <si>
    <t>Unable to Login in Prod Instance</t>
  </si>
  <si>
    <t>oracle HRMS - Element Entry setup</t>
  </si>
  <si>
    <t>JDE PROD - Error in Workflow Background Process</t>
  </si>
  <si>
    <t>JDE PROD - Slowdown access (24 Apr 2019)</t>
  </si>
  <si>
    <t>JDE Prod Error - Fail Web Server (08 Apr 2019)</t>
  </si>
  <si>
    <t>JDE PROD - Request not completing (22 Apr 2019)</t>
  </si>
  <si>
    <t>JDE Prod Slowdown (17 Apr 2019)</t>
  </si>
  <si>
    <t>JDE Slowdown 29 January 2019</t>
  </si>
  <si>
    <t>JDE Slowdown 04 February 2019</t>
  </si>
  <si>
    <t>Satya Prakash</t>
  </si>
  <si>
    <t>SQL ERROR</t>
  </si>
  <si>
    <t>Raya Musk</t>
  </si>
  <si>
    <t>FORTIGATE 200E Expiration.</t>
  </si>
  <si>
    <t>jreynolds@yahoo.com</t>
  </si>
  <si>
    <t>Hardware Team</t>
  </si>
  <si>
    <t>Create Accounting Warning Error Messages</t>
  </si>
  <si>
    <t>kjones@outlook.com</t>
  </si>
  <si>
    <t>High</t>
  </si>
  <si>
    <t>Chedft_2018 Error Generating</t>
  </si>
  <si>
    <t>Error Uploading Template in Report Definition</t>
  </si>
  <si>
    <t>Applying Withholding Tax</t>
  </si>
  <si>
    <t>Self Service - Legislative Information</t>
  </si>
  <si>
    <t>troy.daniels@outlook.com</t>
  </si>
  <si>
    <t>SPMS - Approver's Page</t>
  </si>
  <si>
    <t>UP Los Baños not included in PMP</t>
  </si>
  <si>
    <t>Slow Performance</t>
  </si>
  <si>
    <t>Java loads but won't launch applet</t>
  </si>
  <si>
    <t>End date element entries for 300 Employees</t>
  </si>
  <si>
    <t>Slowdown in JDE Prod</t>
  </si>
  <si>
    <t>Errors in ODSM</t>
  </si>
  <si>
    <t>12/01/2020 11:58AM ODSM Login Issue</t>
  </si>
  <si>
    <t>12/03/2020 11:37AM ODSM Issue</t>
  </si>
  <si>
    <t>Create Accounting - Accounting Class Error</t>
  </si>
  <si>
    <t>APP-SQLAP-10000 in Payables Module</t>
  </si>
  <si>
    <t>VPN Setup</t>
  </si>
  <si>
    <t>Cannot Generate report after DB Downgrade</t>
  </si>
  <si>
    <t>Web ADI Issue</t>
  </si>
  <si>
    <t>Error still occured in BEE Spreadsheet page</t>
  </si>
  <si>
    <t>Oracle Web ADI: Fatal Error</t>
  </si>
  <si>
    <t>Error page in BEE spreadsheet Interface</t>
  </si>
  <si>
    <t>URL Attachment - Authority to Fill</t>
  </si>
  <si>
    <t>Set up and Configuration of ESET</t>
  </si>
  <si>
    <t>Notifications</t>
  </si>
  <si>
    <t>Workspace Problem after BPM version Upgrade</t>
  </si>
  <si>
    <t>willard.smith@mailinator.com</t>
  </si>
  <si>
    <t>BPM - ProcessMaker Support Team</t>
  </si>
  <si>
    <t>Find oracle table of Position Occupancy</t>
  </si>
  <si>
    <t>Replace actual email in TEST instance</t>
  </si>
  <si>
    <t>Can't Access My Account</t>
  </si>
  <si>
    <t>Deferred PO transactions</t>
  </si>
  <si>
    <t>rjunes@yahoo.com</t>
  </si>
  <si>
    <t>Expense Report Stuck At AME Approval Process/Block</t>
  </si>
  <si>
    <t>Server failed to start (Application Server)</t>
  </si>
  <si>
    <t>JDE Approval cannot be approved or transferred</t>
  </si>
  <si>
    <t>CS 9.2 Server Issue</t>
  </si>
  <si>
    <t>Application Designer in 9.0 PROD</t>
  </si>
  <si>
    <t>Can't Access Test Instance</t>
  </si>
  <si>
    <t>PROD: Security changed in latest start date field</t>
  </si>
  <si>
    <t>Reset of PALO ALTO</t>
  </si>
  <si>
    <t>SF Error</t>
  </si>
  <si>
    <t>Slow Loading of SAP Jan 10 2020</t>
  </si>
  <si>
    <t>AME Approval Udpdates not reflecting in the DB</t>
  </si>
  <si>
    <t>PeopleSoft Restricted Service</t>
  </si>
  <si>
    <t>Faculty Cannot Post Grade</t>
  </si>
  <si>
    <t>Unable to access the CS 9.2</t>
  </si>
  <si>
    <t>Can't Login User Account</t>
  </si>
  <si>
    <t>Integration Gateway</t>
  </si>
  <si>
    <t>JDE Prod Error Page upon login 20 Nov 2019</t>
  </si>
  <si>
    <t>Adding of subject enrollment issue</t>
  </si>
  <si>
    <t>Palo Alto Update</t>
  </si>
  <si>
    <t>Unable to print approved Certificate of Service</t>
  </si>
  <si>
    <t>Palo Alto Blocking internet of user</t>
  </si>
  <si>
    <t>Password Reset</t>
  </si>
  <si>
    <t>Requesting for on-site visit</t>
  </si>
  <si>
    <t>UP Custom Application - Print Receipt Button</t>
  </si>
  <si>
    <t>JDE Prod Slowdown 02-Oct-2019</t>
  </si>
  <si>
    <t>Port Forwarding</t>
  </si>
  <si>
    <t>Scheduled Payment Amount different from DV Amount</t>
  </si>
  <si>
    <t>Criminal case system</t>
  </si>
  <si>
    <t>sryder@mailinator.com</t>
  </si>
  <si>
    <t>missing content on the ff Process Objects</t>
  </si>
  <si>
    <t>Issue with Journal Import via Journal Wizard</t>
  </si>
  <si>
    <t>JDE PROD Slowdown 28 Aug 2019</t>
  </si>
  <si>
    <t>JDE Prod Error in validation of DV</t>
  </si>
  <si>
    <t>JDE TEST: Error in java applet</t>
  </si>
  <si>
    <t>[SAP] Term Activate a Student</t>
  </si>
  <si>
    <t>michelle.walters@yahoo.com</t>
  </si>
  <si>
    <t>Class Permission of FOR 200-3 in UPLB</t>
  </si>
  <si>
    <t>Update the Landing Page</t>
  </si>
  <si>
    <t>[TEST Instance] Hung Concurrent Requests</t>
  </si>
  <si>
    <t>Test instance - license expired</t>
  </si>
  <si>
    <t>JDE PROD Slowdown 21 May 2019</t>
  </si>
  <si>
    <t>Expense Report Approval Hierarchy Issue</t>
  </si>
  <si>
    <t>Can't Access ODSM</t>
  </si>
  <si>
    <t xml:space="preserve">SAP Production Slowdown ( August 2, 2019 ) </t>
  </si>
  <si>
    <t>SQL Error Message</t>
  </si>
  <si>
    <t>OpenVPN Problem</t>
  </si>
  <si>
    <t>multitenant error</t>
  </si>
  <si>
    <t>Setup of Earnings</t>
  </si>
  <si>
    <t>Unable to tuition calc for the specific student.</t>
  </si>
  <si>
    <t>JDE PROD - Error status of transactions</t>
  </si>
  <si>
    <t>[OAF] $Custom_TOP Path</t>
  </si>
  <si>
    <t>winson.williams@outlook.com</t>
  </si>
  <si>
    <t>Legal case system ERROR</t>
  </si>
  <si>
    <t>Jose Satary</t>
  </si>
  <si>
    <t>Legal case system - Criminal case</t>
  </si>
  <si>
    <t>VPN Access</t>
  </si>
  <si>
    <t>JDE Prod Slowdown 19 March 2019</t>
  </si>
  <si>
    <t>Workflow Notification won't start</t>
  </si>
  <si>
    <t>vic.vincent@yahoo.com</t>
  </si>
  <si>
    <t>Salary Basis</t>
  </si>
  <si>
    <t>COS Issue-Missing Remarks</t>
  </si>
  <si>
    <t>Cannot Terminate Assignment of an Employee</t>
  </si>
  <si>
    <t>COS Issue-Application Error encountered</t>
  </si>
  <si>
    <t>Application Cache Stock on queued</t>
  </si>
  <si>
    <t>JDE PROD - Timeout Expense Report (22 Apr 2019)</t>
  </si>
  <si>
    <t>Transactions are being deferred</t>
  </si>
  <si>
    <t>DEV Server unable to boot up</t>
  </si>
  <si>
    <t>JDE PROD - Requests not completing (06 May 2019)</t>
  </si>
  <si>
    <t>JDE PROD - Slowdown access (29 Apr 2019)</t>
  </si>
  <si>
    <t>UPOU cannot print SALN</t>
  </si>
  <si>
    <t>JDE PROD - Error in updating AME setup</t>
  </si>
  <si>
    <t>Unable to log in to JDE Prod (28 March 2019)</t>
  </si>
  <si>
    <t>Deferred Internet Expenses (20 March 2019)</t>
  </si>
  <si>
    <t>Deferred Purchase Order Approvals</t>
  </si>
  <si>
    <t>Deferred ReqJDEition Approvals</t>
  </si>
  <si>
    <t>Missing SPMS PMP 2016, 2017 and 2018</t>
  </si>
  <si>
    <t>SAP Dev Instance can’t be reached</t>
  </si>
  <si>
    <t>Maximum Number of Session Exceeded and Page Error</t>
  </si>
  <si>
    <t>JDE Prod Slowdown 21 Feb 2019</t>
  </si>
  <si>
    <t>JDE Prod Slowdown 21 March 2019</t>
  </si>
  <si>
    <t>JDE Prod Slowdown (12 March 2019)</t>
  </si>
  <si>
    <t>Error in submitting updated Approved POs</t>
  </si>
  <si>
    <t>Unable to add attachment in the Invoice</t>
  </si>
  <si>
    <t>Auto Approve Salary</t>
  </si>
  <si>
    <t>Approval Notification not forwarding</t>
  </si>
  <si>
    <t>Error in submission of PPMP</t>
  </si>
  <si>
    <t>Total unit passed</t>
  </si>
  <si>
    <t>Cannot Access / Incorrect Data on Log In Page</t>
  </si>
  <si>
    <t>Dev Instance | Record View Issue</t>
  </si>
  <si>
    <t>Firewall policy migration</t>
  </si>
  <si>
    <t>Workday Team</t>
  </si>
  <si>
    <t>Cannot access JDE-SIT in MAC</t>
  </si>
  <si>
    <t>Normal</t>
  </si>
  <si>
    <t>Employee Legislative Information - Mismatch</t>
  </si>
  <si>
    <t>Cannot open attachment in JDE SIT</t>
  </si>
  <si>
    <t>STUCK PR and PPMP Approval</t>
  </si>
  <si>
    <t>How to run SQL package</t>
  </si>
  <si>
    <t>Display footer on generated report.</t>
  </si>
  <si>
    <t>Deferred PO Transactions</t>
  </si>
  <si>
    <t>BEE Spreadsheet Issue</t>
  </si>
  <si>
    <t>How to prevent our API to SQL injection</t>
  </si>
  <si>
    <t>JDE Payables UPMin Attachment</t>
  </si>
  <si>
    <t>Optimize the created Query.</t>
  </si>
  <si>
    <t>Creation of User for Integration Broker permission</t>
  </si>
  <si>
    <t>Appraisal Issue</t>
  </si>
  <si>
    <t>Past due balance posted in Student Center</t>
  </si>
  <si>
    <t>How to whitelist domain name in SAP API</t>
  </si>
  <si>
    <t>Creation of Separate nodes</t>
  </si>
  <si>
    <t>Post Issue - SAP Slow Performance</t>
  </si>
  <si>
    <t>Loading upon saving Expression on Query Manager</t>
  </si>
  <si>
    <t>Integration Broker Issue</t>
  </si>
  <si>
    <t>Java Web Start Implementation</t>
  </si>
  <si>
    <t>Cloudflare blocked uploading xml</t>
  </si>
  <si>
    <t>Unable to Attach Update XML file in Data Def</t>
  </si>
  <si>
    <t>RetroPay Report not displaying in PDF</t>
  </si>
  <si>
    <t>1900 emails from JDE workflow notif mailer 2/22/21</t>
  </si>
  <si>
    <t>Other</t>
  </si>
  <si>
    <t>DV Approval Error</t>
  </si>
  <si>
    <t>Expression output on Query Manager,</t>
  </si>
  <si>
    <t>Tablespace Issue</t>
  </si>
  <si>
    <t>Cannot Terminate Employment</t>
  </si>
  <si>
    <t>Special Leave Issues</t>
  </si>
  <si>
    <t>Locked Out OpenVPN Account</t>
  </si>
  <si>
    <t>cmercurie@outlook.com</t>
  </si>
  <si>
    <t>[Test Only]:::SAP Reset Password</t>
  </si>
  <si>
    <t>[Test Only]:::[SAP]Page not available</t>
  </si>
  <si>
    <t>How to override set-up in created element</t>
  </si>
  <si>
    <t>Test Ticket</t>
  </si>
  <si>
    <t>Extraction of Data on ODSM.</t>
  </si>
  <si>
    <t>Post Issue - SAP LOGIN ISSUES ENCOUNTERED</t>
  </si>
  <si>
    <t>bmacdonald@outlook.com</t>
  </si>
  <si>
    <t>Post Issue - SAP SLOW PERFORMANCE ISSUE</t>
  </si>
  <si>
    <t>Person Analyzer</t>
  </si>
  <si>
    <t>Configuration related to web browser to open Java</t>
  </si>
  <si>
    <t>issues in UP General Payroll Scholars Report</t>
  </si>
  <si>
    <t xml:space="preserve">Post Issue - Getting "No space left on device" </t>
  </si>
  <si>
    <t>Tuition Calculation Issue</t>
  </si>
  <si>
    <t>[SAP] Page is not available</t>
  </si>
  <si>
    <t>Post Issue - Bind Failed / ODSM down</t>
  </si>
  <si>
    <t>Person Analyzer for 132939</t>
  </si>
  <si>
    <t>OpenVPN error</t>
  </si>
  <si>
    <t>Slow performance of SAP/SAP too long to load</t>
  </si>
  <si>
    <t>Cashier officer can't use search in SAP (UPCEB)</t>
  </si>
  <si>
    <t>Post Issue - SQL Access ManagerSQL</t>
  </si>
  <si>
    <t>Error appeared Maintain Schedule of Classes module</t>
  </si>
  <si>
    <t>Received email notifs on 01-FEB-2021</t>
  </si>
  <si>
    <t>Revising the Contact Information</t>
  </si>
  <si>
    <t>Post Issue - Can't login to SAP</t>
  </si>
  <si>
    <t>Closing Payables Accounting Period Issue</t>
  </si>
  <si>
    <t>Request for VPN Account</t>
  </si>
  <si>
    <t>cheena.carols@mailinator.com</t>
  </si>
  <si>
    <t>Integration Broker Issue (TEST)</t>
  </si>
  <si>
    <t>Change Password</t>
  </si>
  <si>
    <t>Contact Details Update (Landing Page)</t>
  </si>
  <si>
    <t>Demo Units for Pullout</t>
  </si>
  <si>
    <t>paul.smith@mailinator.com</t>
  </si>
  <si>
    <t>license is not yet activated / reflected in fortic</t>
  </si>
  <si>
    <t>gevans@mailinator.com</t>
  </si>
  <si>
    <t>Error on My ReqJDEition Table</t>
  </si>
  <si>
    <t>Error on ODSM.</t>
  </si>
  <si>
    <t>Error upon sending notification.</t>
  </si>
  <si>
    <t>Deletion of NID data in Add/Update a Person Module</t>
  </si>
  <si>
    <t>Personalization on Shopping Cart buttons</t>
  </si>
  <si>
    <t>New VPN account</t>
  </si>
  <si>
    <t>ISO copying problem</t>
  </si>
  <si>
    <t>Laptop has been experiencing more crashes</t>
  </si>
  <si>
    <t>ITDC Servers not accessible</t>
  </si>
  <si>
    <t>Windows Error</t>
  </si>
  <si>
    <t>jovan_brown@mailinator.com</t>
  </si>
  <si>
    <t>OPEN VPN ACCOUNT LOCKED</t>
  </si>
  <si>
    <t>Request to update the Privacy Policy Link</t>
  </si>
  <si>
    <t>[ODSM] cannot extract LDIF file</t>
  </si>
  <si>
    <t>OS Installation for DOT Client</t>
  </si>
  <si>
    <t>pradeep.sharma@outlook.com</t>
  </si>
  <si>
    <t>Customized SQL script in report - Internet Details</t>
  </si>
  <si>
    <t>Slow performance and defective dell battery</t>
  </si>
  <si>
    <t>rfarris@yahoo.com</t>
  </si>
  <si>
    <t>VPN password reset</t>
  </si>
  <si>
    <t>Remove authentication</t>
  </si>
  <si>
    <t>communication error with SQL client(HRIS system)</t>
  </si>
  <si>
    <t>Journal Import Error</t>
  </si>
  <si>
    <t>100% usage Disk (Windows 10)</t>
  </si>
  <si>
    <t>belle.garner@mailinator.com</t>
  </si>
  <si>
    <t>JDE Prod - Web Components Status (10 Apr 2019)</t>
  </si>
  <si>
    <t>JDE Downtime (Post Issue Ticket)</t>
  </si>
  <si>
    <t>OPENVPN Account</t>
  </si>
  <si>
    <t>ODSM Issue (AY 2020-2021 1st Sem)</t>
  </si>
  <si>
    <t>Request Status 'No Manager'</t>
  </si>
  <si>
    <t>Laptop running slow</t>
  </si>
  <si>
    <t>test</t>
  </si>
  <si>
    <t>Tasks and Targets Editing (SPMS)</t>
  </si>
  <si>
    <t>Process multiple payroll runs of Employees</t>
  </si>
  <si>
    <t>Buffer Error in Class COST 110</t>
  </si>
  <si>
    <t>laptop memory upgrade</t>
  </si>
  <si>
    <t>Defective hardisk</t>
  </si>
  <si>
    <t>Microsoft Office Installation and Firmware update</t>
  </si>
  <si>
    <t>Google Drive not working</t>
  </si>
  <si>
    <t>Desktop Service</t>
  </si>
  <si>
    <t>Old System unit parts and unused laptops (beacon a</t>
  </si>
  <si>
    <t>Login Issues (AY 2020-2021 1st Sem)</t>
  </si>
  <si>
    <t>Slow Performance issue (AY 2020-2021 1st Sem)</t>
  </si>
  <si>
    <t>Sending Email Notification (AY 2020-2021 1st Sem)</t>
  </si>
  <si>
    <t>Password Issue (AY 2020-2021 1st Sem)</t>
  </si>
  <si>
    <t>Login Issues(AY 2020-2021 1st Sem)</t>
  </si>
  <si>
    <t>Password Reset Issue (AY 2020-2021 1st Sem)</t>
  </si>
  <si>
    <t>No Success when Generating Reports</t>
  </si>
  <si>
    <t>Unique Value for Transaction Flexfield Issue</t>
  </si>
  <si>
    <t>Sophos Firewall Support</t>
  </si>
  <si>
    <t>charles.thomas@outlook.com</t>
  </si>
  <si>
    <t>HR Technical Analyzer Output</t>
  </si>
  <si>
    <t>Dell SoppotAssist has detected a failing component</t>
  </si>
  <si>
    <t>privers@mailinator.com</t>
  </si>
  <si>
    <t>HP Printer not working</t>
  </si>
  <si>
    <t>Leave Management - Leave Balance Issue</t>
  </si>
  <si>
    <t>Open UDP ports 161 and 162</t>
  </si>
  <si>
    <t>Salesforce Team</t>
  </si>
  <si>
    <t>Approval - Personal Information (Basic Details)</t>
  </si>
  <si>
    <t>New VPN Account</t>
  </si>
  <si>
    <t>Error in log-in</t>
  </si>
  <si>
    <t>Secure Connection Failed page - TEST Instance</t>
  </si>
  <si>
    <t>Open Ports fro FTP data connection</t>
  </si>
  <si>
    <t>VPN accounts creation</t>
  </si>
  <si>
    <t>Request additional storage</t>
  </si>
  <si>
    <t>Open IP ports</t>
  </si>
  <si>
    <t>VPN accounts</t>
  </si>
  <si>
    <t>Request to restart again the SAP Dev Server</t>
  </si>
  <si>
    <t>Altering Field - External Learning</t>
  </si>
  <si>
    <t>Disable "Sickness" and "Other"</t>
  </si>
  <si>
    <t>Create Accounting Issues</t>
  </si>
  <si>
    <t>Personalization of iProcurement icons/button</t>
  </si>
  <si>
    <t>Error: Site Can't be reach</t>
  </si>
  <si>
    <t>Baliwag - Desktop Error</t>
  </si>
  <si>
    <t>Error Page</t>
  </si>
  <si>
    <t>External Learning - Navigation</t>
  </si>
  <si>
    <t>Slow performance laptop</t>
  </si>
  <si>
    <t>rue.whitaker@yahoo.com</t>
  </si>
  <si>
    <t>Error in Grade Roster</t>
  </si>
  <si>
    <t>Replace actual emails in JDE test isntance</t>
  </si>
  <si>
    <t>Iphone support</t>
  </si>
  <si>
    <t>Laptop - Battery repair</t>
  </si>
  <si>
    <t>test using list</t>
  </si>
  <si>
    <t>assdasd testing</t>
  </si>
  <si>
    <t>testing not working</t>
  </si>
  <si>
    <t>testing ticketing not appearing</t>
  </si>
  <si>
    <t>cannot see category in ticketing</t>
  </si>
  <si>
    <t>Auto creation of PO from Approved ReqJDEitions</t>
  </si>
  <si>
    <t>k.greene@yahoo.com</t>
  </si>
  <si>
    <t>PALO ALTO CONFIGURATION</t>
  </si>
  <si>
    <t>slow performance laptop</t>
  </si>
  <si>
    <t>swalker@outlook.com</t>
  </si>
  <si>
    <t>Error in Email of Ms. Eliza</t>
  </si>
  <si>
    <t>Zoom unable to install</t>
  </si>
  <si>
    <t>Microsoft Office Installation</t>
  </si>
  <si>
    <t>Unable to process Batch Term Activate</t>
  </si>
  <si>
    <t>App Engine not Posting</t>
  </si>
  <si>
    <t>Renaming in JDE via Page Personalization</t>
  </si>
  <si>
    <t>Adding "Leave Management" Menu</t>
  </si>
  <si>
    <t>Restart of Physical Server in Coloc</t>
  </si>
  <si>
    <t>ePLDT DEV Instance</t>
  </si>
  <si>
    <t>TEST: Cannot Save Batch Element with Costing</t>
  </si>
  <si>
    <t>COS- Application Error has occurred in your proces</t>
  </si>
  <si>
    <t>ECI is not working in SAP 9.0</t>
  </si>
  <si>
    <t>JDE TEST: Error when updating email via SQL</t>
  </si>
  <si>
    <t>Unable to add iSCSI Software Adapter</t>
  </si>
  <si>
    <t>Installation of empson printer and scanner</t>
  </si>
  <si>
    <t>PO Approval Timeouts</t>
  </si>
  <si>
    <t>Units Overload</t>
  </si>
  <si>
    <t>Processes are stock on queued</t>
  </si>
  <si>
    <t>Unable to boot the Application Server</t>
  </si>
  <si>
    <t>Processmaker 3.3.7 Production Upgrade</t>
  </si>
  <si>
    <t>BPM Upgrade from 3.1 to 3.3</t>
  </si>
  <si>
    <t>SMTP issue in SAP Prod</t>
  </si>
  <si>
    <t>Dev Instance Redirecting to Prod</t>
  </si>
  <si>
    <t>COS - Application Error</t>
  </si>
  <si>
    <t>PROD: Gray out fields, cannot input data</t>
  </si>
  <si>
    <t>Unable to connect to CS 9.2 Database from Win 10</t>
  </si>
  <si>
    <t>GlobalProtect Connection</t>
  </si>
  <si>
    <t>PO submission error in TEST Instance</t>
  </si>
  <si>
    <t>PROD: Correct Latest Start Date of Employee</t>
  </si>
  <si>
    <t>Tuition Calculation Error</t>
  </si>
  <si>
    <t>Activation of Cost Managers</t>
  </si>
  <si>
    <t>Unable to startup the VNCServer</t>
  </si>
  <si>
    <t>Node ping error [CS 9.2]</t>
  </si>
  <si>
    <t>PeopleTools Client DPK</t>
  </si>
  <si>
    <t>Coloc Server is Down</t>
  </si>
  <si>
    <t>Unable to perform search after the restart</t>
  </si>
  <si>
    <t>IDLE Time</t>
  </si>
  <si>
    <t>Compatibility of Windows 10 on Palo alto</t>
  </si>
  <si>
    <t>JDE PROD Invoice Approval Issue 29 May 2019</t>
  </si>
  <si>
    <t>VPN Password</t>
  </si>
  <si>
    <t>JDE Prod Error Page 18 Dec 2019</t>
  </si>
  <si>
    <t>PeopleTools 8.57 on Client Machine</t>
  </si>
  <si>
    <t>DEV: Error on External Learning</t>
  </si>
  <si>
    <t>JDE PROD - Different User Account (23 May 2019)</t>
  </si>
  <si>
    <t>Grade Roster Generation Error</t>
  </si>
  <si>
    <t>Booting Up SAP 9.2 in Globe Server​</t>
  </si>
  <si>
    <t>Server Restart Request</t>
  </si>
  <si>
    <t>Dev DB Refresh From PROD Data</t>
  </si>
  <si>
    <t>Patch Application to set up Web Services</t>
  </si>
  <si>
    <t>PROD: Restrictions in assignment set</t>
  </si>
  <si>
    <t>Error in Form 5.</t>
  </si>
  <si>
    <t>Updating Description of course MCB 11.</t>
  </si>
  <si>
    <t>JDE Prod Error Page 04 Dec 2019</t>
  </si>
  <si>
    <t>CHANGE PASSWORD &amp; EMAIL CONFIRMATION</t>
  </si>
  <si>
    <t>Relationship Module Message Error</t>
  </si>
  <si>
    <t>Double Amount in eOR/View Customer Account</t>
  </si>
  <si>
    <t>Request to access in Public</t>
  </si>
  <si>
    <t>3C Engine Not Working</t>
  </si>
  <si>
    <t>PROD: Zero value in payroll run result</t>
  </si>
  <si>
    <t>PROD: CoS - Record has been entered already</t>
  </si>
  <si>
    <t>JDE Test: End date the multiple element entries</t>
  </si>
  <si>
    <t>VPN for Coloc Instances</t>
  </si>
  <si>
    <t>JDE TEST - slowdown</t>
  </si>
  <si>
    <t>DEV Instance not Accessible</t>
  </si>
  <si>
    <t>Dev instance: Adding Extra Assignment Information</t>
  </si>
  <si>
    <t>How to get Image in BI Publisher</t>
  </si>
  <si>
    <t>Cannot Connect to VPN</t>
  </si>
  <si>
    <t>APP-PAY-07010 Cannot insert assignment process</t>
  </si>
  <si>
    <t>JDE Prod DV approval issue</t>
  </si>
  <si>
    <t>PROD: Error Value Scholar has been disabled</t>
  </si>
  <si>
    <t>JDE PROD Slowdown posting journal</t>
  </si>
  <si>
    <t>Slow to Inaccessible TEST Instance</t>
  </si>
  <si>
    <t>Modifying of fields in External Learning</t>
  </si>
  <si>
    <t>Sort Element Name Alphabetically</t>
  </si>
  <si>
    <t>Unable to Tuition Calculate the Student (UPMNL)</t>
  </si>
  <si>
    <t>Duplicates Subject in EOR.</t>
  </si>
  <si>
    <t>Test Instance: Add new element under Entries</t>
  </si>
  <si>
    <t>JDE Test Instance Slowdown</t>
  </si>
  <si>
    <t>DATA ERROR IN PRODUCTION INSTANCE</t>
  </si>
  <si>
    <t>Unable to submit Certificates and Service Records</t>
  </si>
  <si>
    <t>MYSQL Server Access Configuration</t>
  </si>
  <si>
    <t>Missing Dynaform Names</t>
  </si>
  <si>
    <t>TEST instance: Modify Employee Categories</t>
  </si>
  <si>
    <t>Test instance: APP-PAY-07722 Error</t>
  </si>
  <si>
    <t>Project Migration from DEV to PROD Instance</t>
  </si>
  <si>
    <t>Query Manager Error</t>
  </si>
  <si>
    <t>PROD: Error in Procurement</t>
  </si>
  <si>
    <t>JDE Prod Error in paying a DV</t>
  </si>
  <si>
    <t>Unable to get Term Begin Date. (14813,43)</t>
  </si>
  <si>
    <t>enrolled students are not equal in class roster</t>
  </si>
  <si>
    <t>Report Issue</t>
  </si>
  <si>
    <t>Batch Process Error</t>
  </si>
  <si>
    <t>JDE PROD - Expense Report approval issue</t>
  </si>
  <si>
    <t>Request for patch application in DEV instance</t>
  </si>
  <si>
    <t>JDE TEST Date Format</t>
  </si>
  <si>
    <t>JDE PROD - Bank Account Issue 8 July 2019</t>
  </si>
  <si>
    <t>Error on submitting Authority to Fill</t>
  </si>
  <si>
    <t>JDE Test Instance - Error Not setup as worker</t>
  </si>
  <si>
    <t>Beacon Support Ticket Account</t>
  </si>
  <si>
    <t>PROD: Find a specific table in Oracle</t>
  </si>
  <si>
    <t>Rehab 260(OSI)Error</t>
  </si>
  <si>
    <t>Removing access to the enrollment page</t>
  </si>
  <si>
    <t>TEST instance: Can't Copy Paste data in the field</t>
  </si>
  <si>
    <t>TEST Instance: How to unchecked the required box</t>
  </si>
  <si>
    <t>Can't run a general payroll under dev environment</t>
  </si>
  <si>
    <t>Box unchecked under the processed button</t>
  </si>
  <si>
    <t>Authority to Fill Error using Dev &amp; Test Instance</t>
  </si>
  <si>
    <t>Error in process request.</t>
  </si>
  <si>
    <t>SQL Database Account PROD</t>
  </si>
  <si>
    <t>VPN Account</t>
  </si>
  <si>
    <t>Altering Position Type(List of Values)</t>
  </si>
  <si>
    <t>Creation of VPN Account</t>
  </si>
  <si>
    <t>Error Accesing SAP.EDU.PH</t>
  </si>
  <si>
    <t>PROD: Can't Delete records under Research fields</t>
  </si>
  <si>
    <t>Adding Flexfield</t>
  </si>
  <si>
    <t>JDE PROD - Create Accounting-Completed Warning</t>
  </si>
  <si>
    <t>Error occurs in organization</t>
  </si>
  <si>
    <t>SAP DEV INSTANCE</t>
  </si>
  <si>
    <t>Appointment for REPS report error</t>
  </si>
  <si>
    <t>Enable Report Manager for all</t>
  </si>
  <si>
    <t>Quick Enroll Error</t>
  </si>
  <si>
    <t>JDE PROD Error Page issue (23 May 2019)</t>
  </si>
  <si>
    <t>Cannot print payslips and payroll reports</t>
  </si>
  <si>
    <t>JDE PROD - Withdraw/ Cancel an approved ER</t>
  </si>
  <si>
    <t>SALN Report blank</t>
  </si>
  <si>
    <t>Errors encountered during test instance</t>
  </si>
  <si>
    <t>Beacon solution account</t>
  </si>
  <si>
    <t>JDE Error: You have encountered an unexpected....</t>
  </si>
  <si>
    <t>Login page Username field Issue (29 March 2019)</t>
  </si>
  <si>
    <t>JDE Test Instance not accessible</t>
  </si>
  <si>
    <t>Database Access</t>
  </si>
  <si>
    <t>Request for instructions for post-cloning steps fo</t>
  </si>
  <si>
    <t>rrogers@yahoo.com</t>
  </si>
  <si>
    <t>No student enrolled in class.</t>
  </si>
  <si>
    <t>Cannot delete duplicate records of 3 employees</t>
  </si>
  <si>
    <t>OpenVPN locked account</t>
  </si>
  <si>
    <t>Accounts</t>
  </si>
  <si>
    <t>Portal problem</t>
  </si>
  <si>
    <t>Unable to received Email Notif. on PassChanged</t>
  </si>
  <si>
    <t>JDE PROD - Error Page (03 May 2019)</t>
  </si>
  <si>
    <t>Request for Read-Only Access to PROD DB</t>
  </si>
  <si>
    <t>wroberts@mailinator.com</t>
  </si>
  <si>
    <t>Verify Long-running SQL code</t>
  </si>
  <si>
    <t>Cross-reg GWA Computation</t>
  </si>
  <si>
    <t>Reverse Payment with Loan Charge</t>
  </si>
  <si>
    <t>Authority to Fill Error</t>
  </si>
  <si>
    <t>Hung Concurrent Request: Open Budget Year</t>
  </si>
  <si>
    <t>JDE Prod - DV Approval Issue (11-Apr-2019)</t>
  </si>
  <si>
    <t>JDE Test Instance - Notification Search Criteria</t>
  </si>
  <si>
    <t>Authentication failed when running Reports</t>
  </si>
  <si>
    <t>keziar@gmail.com</t>
  </si>
  <si>
    <t>testing email alerts</t>
  </si>
  <si>
    <t>Error when opening Java Applet</t>
  </si>
  <si>
    <t>JDE Test Instance - Workflow Background Process</t>
  </si>
  <si>
    <t>Error when creating Organization on TEST</t>
  </si>
  <si>
    <t>Automatic approval of salary</t>
  </si>
  <si>
    <t>Missing Project in App Design/DB</t>
  </si>
  <si>
    <t>Error when filing Authority to Fill</t>
  </si>
  <si>
    <t>Cannot connect to PROD database</t>
  </si>
  <si>
    <t>DEV NOT ACCESSIBLE</t>
  </si>
  <si>
    <t>Timed out transactions in the worklist of approver</t>
  </si>
  <si>
    <t>VPN</t>
  </si>
  <si>
    <t>Error Message upon Clicking the Responsibility</t>
  </si>
  <si>
    <t>Preparation for 9.2 Upgrade</t>
  </si>
  <si>
    <t>Deferred Status AME Approval Expense Report</t>
  </si>
  <si>
    <t>Query Report Scheduler Issue</t>
  </si>
  <si>
    <t>Class Roster.</t>
  </si>
  <si>
    <t>Issue with Workflow Administrator Responsibility</t>
  </si>
  <si>
    <t>List of Master Data in SAP</t>
  </si>
  <si>
    <t>DEV Instance</t>
  </si>
  <si>
    <t>View PMP reports of all users</t>
  </si>
  <si>
    <t>Excel-to-CI Incomplete Fields</t>
  </si>
  <si>
    <t>Error Page upon log in to JDE Prod (04 Mar 2019)</t>
  </si>
  <si>
    <t>Error in Accessing Authority to HIRE</t>
  </si>
  <si>
    <t>Development Instance (. 83 )</t>
  </si>
  <si>
    <t>Attach/Link an Approver Group to a Rule</t>
  </si>
  <si>
    <t>Missing Contents in table</t>
  </si>
  <si>
    <t>BATCH ELEMENT ENTRY ERROR</t>
  </si>
  <si>
    <t>Request and Disable Account</t>
  </si>
  <si>
    <t>Authority to Hire Page Disabled</t>
  </si>
  <si>
    <t>JDE Display Error upon Clicking HR Professional</t>
  </si>
  <si>
    <t>Excel-to-ci</t>
  </si>
  <si>
    <t>Generating CHED_FT_2018 report</t>
  </si>
  <si>
    <t>Student is not appearing on the Classroster</t>
  </si>
  <si>
    <t>Issue on report paths</t>
  </si>
  <si>
    <t>System is busy.</t>
  </si>
  <si>
    <t>rbrown@yahoo.com</t>
  </si>
  <si>
    <t>Separate Remittance Advices Setup</t>
  </si>
  <si>
    <t>Low</t>
  </si>
  <si>
    <t>Error adding new tables on Audit Trail</t>
  </si>
  <si>
    <t>Set Timeout in Oracle Workflow</t>
  </si>
  <si>
    <t>Vacation Leave Rule</t>
  </si>
  <si>
    <t>Exclude Public Holidays from Absence Duration</t>
  </si>
  <si>
    <t>Submission of Leave</t>
  </si>
  <si>
    <t>Assistance for iProcurement Page Personalization</t>
  </si>
  <si>
    <t>Clear Cache Browser Concern</t>
  </si>
  <si>
    <t>Instance Connection Details</t>
  </si>
  <si>
    <t>Vacation Leave Issue</t>
  </si>
  <si>
    <t>View Leave Balance Error Page</t>
  </si>
  <si>
    <t>Procedure or Document about Refreshing DB</t>
  </si>
  <si>
    <t>SPMS Report</t>
  </si>
  <si>
    <t>Training Process Name</t>
  </si>
  <si>
    <t>Application of Leave Error</t>
  </si>
  <si>
    <t>9.2 Dev DB backup, then restore to 9.2 Test</t>
  </si>
  <si>
    <t>Apply Patch</t>
  </si>
  <si>
    <t>Error upon saving template</t>
  </si>
  <si>
    <t>Request ECI for the Student Advisor Page</t>
  </si>
  <si>
    <t>Inactive session in Web Server</t>
  </si>
  <si>
    <t>DV Approval</t>
  </si>
  <si>
    <t>JDE Error Page After Prod Activity</t>
  </si>
  <si>
    <t>Run SQR file in CS 9.2</t>
  </si>
  <si>
    <t>Tagging Completion Error</t>
  </si>
  <si>
    <t>No search results returned in CS 9.2</t>
  </si>
  <si>
    <t>Removing Student program/plan.</t>
  </si>
  <si>
    <t>Restart of Instances</t>
  </si>
  <si>
    <t>Integration Gateway Error</t>
  </si>
  <si>
    <t>java.lang.NullPointerException in DEV environment</t>
  </si>
  <si>
    <t>Unable to show the Class in AA UI / Report</t>
  </si>
  <si>
    <t>We cannot find UP_FORM5_1.</t>
  </si>
  <si>
    <t>Open VPN Accounts</t>
  </si>
  <si>
    <t>SAP Dev Instance not Accessible</t>
  </si>
  <si>
    <t>Can't access Dev. Instance</t>
  </si>
  <si>
    <t>Faculty Roles for Viewing Query Report</t>
  </si>
  <si>
    <t>Component Interface based Web Services ERROR</t>
  </si>
  <si>
    <t>WGET.SH Error Encountered</t>
  </si>
  <si>
    <t>[HELP] Update Process Maker</t>
  </si>
  <si>
    <t>GMP-infra</t>
  </si>
  <si>
    <t>NO</t>
  </si>
  <si>
    <t>YES</t>
  </si>
  <si>
    <t>NOT AVAILABLE</t>
  </si>
  <si>
    <t>Firstname</t>
  </si>
  <si>
    <t>Lastname</t>
  </si>
  <si>
    <t>Email address</t>
  </si>
  <si>
    <t>Jasper</t>
  </si>
  <si>
    <t>Erick</t>
  </si>
  <si>
    <t>Tomi</t>
  </si>
  <si>
    <t>Riza</t>
  </si>
  <si>
    <t>Aurora</t>
  </si>
  <si>
    <t>Kian</t>
  </si>
  <si>
    <t>Kenex</t>
  </si>
  <si>
    <t>Jane</t>
  </si>
  <si>
    <t>Marvin</t>
  </si>
  <si>
    <t>Monique</t>
  </si>
  <si>
    <t>Melody</t>
  </si>
  <si>
    <t>John</t>
  </si>
  <si>
    <t>Atom</t>
  </si>
  <si>
    <t>Julius</t>
  </si>
  <si>
    <t>Wilson</t>
  </si>
  <si>
    <t>Paul</t>
  </si>
  <si>
    <t>Joseph</t>
  </si>
  <si>
    <t>Kimberly</t>
  </si>
  <si>
    <t>Troy</t>
  </si>
  <si>
    <t>Willard</t>
  </si>
  <si>
    <t>Reah</t>
  </si>
  <si>
    <t>Sheila</t>
  </si>
  <si>
    <t>Michelle</t>
  </si>
  <si>
    <t>Winson</t>
  </si>
  <si>
    <t>Vic</t>
  </si>
  <si>
    <t>Cherie</t>
  </si>
  <si>
    <t>Bladimir</t>
  </si>
  <si>
    <t>Cheena</t>
  </si>
  <si>
    <t>Grace</t>
  </si>
  <si>
    <t>Jovan</t>
  </si>
  <si>
    <t>Pradeep</t>
  </si>
  <si>
    <t>Rex</t>
  </si>
  <si>
    <t>Belle</t>
  </si>
  <si>
    <t>Charles</t>
  </si>
  <si>
    <t>Rue</t>
  </si>
  <si>
    <t>Kenneth</t>
  </si>
  <si>
    <t>Sophia</t>
  </si>
  <si>
    <t>Ralph</t>
  </si>
  <si>
    <t>Will</t>
  </si>
  <si>
    <t>Kezia</t>
  </si>
  <si>
    <t>Roland</t>
  </si>
  <si>
    <t>White</t>
  </si>
  <si>
    <t>Yamamoto</t>
  </si>
  <si>
    <t>Richardson</t>
  </si>
  <si>
    <t>Miller</t>
  </si>
  <si>
    <t>Rogers</t>
  </si>
  <si>
    <t>Willows</t>
  </si>
  <si>
    <t>Wilberts</t>
  </si>
  <si>
    <t>Peters</t>
  </si>
  <si>
    <t>Smiths</t>
  </si>
  <si>
    <t>Thompson</t>
  </si>
  <si>
    <t>Brown</t>
  </si>
  <si>
    <t>Short</t>
  </si>
  <si>
    <t>Wright</t>
  </si>
  <si>
    <t>Campus</t>
  </si>
  <si>
    <t>Jiggins</t>
  </si>
  <si>
    <t>Reynolds</t>
  </si>
  <si>
    <t>Jones</t>
  </si>
  <si>
    <t>Daniels</t>
  </si>
  <si>
    <t>Smith</t>
  </si>
  <si>
    <t>Junes</t>
  </si>
  <si>
    <t>Ryder</t>
  </si>
  <si>
    <t>Walters</t>
  </si>
  <si>
    <t>Williams</t>
  </si>
  <si>
    <t>Vincent</t>
  </si>
  <si>
    <t>Mercurie</t>
  </si>
  <si>
    <t>Macdonald</t>
  </si>
  <si>
    <t>Carols</t>
  </si>
  <si>
    <t>Evans</t>
  </si>
  <si>
    <t>Sharma</t>
  </si>
  <si>
    <t>Farris</t>
  </si>
  <si>
    <t>Garner</t>
  </si>
  <si>
    <t>Thomas</t>
  </si>
  <si>
    <t>Rivers</t>
  </si>
  <si>
    <t>Whitaker</t>
  </si>
  <si>
    <t>Greene</t>
  </si>
  <si>
    <t>Walker</t>
  </si>
  <si>
    <t>Roberts</t>
  </si>
  <si>
    <t>Richards</t>
  </si>
  <si>
    <t>Last Updated</t>
  </si>
  <si>
    <t>total number</t>
  </si>
  <si>
    <t>Total number</t>
  </si>
  <si>
    <t>Total Open tickets</t>
  </si>
  <si>
    <t>Total Closed tickets</t>
  </si>
  <si>
    <t>Total Resolved Tickets</t>
  </si>
  <si>
    <t>Total Open/Answered Tickets</t>
  </si>
  <si>
    <t>Total Tickets per Team</t>
  </si>
  <si>
    <t>Total Tickets per Priority</t>
  </si>
  <si>
    <t>Total Tickets per Type</t>
  </si>
  <si>
    <t>Total Tickets from “Email”</t>
  </si>
  <si>
    <t>Total Tickets from “Web”</t>
  </si>
  <si>
    <t>Total Tickets from “Phone”</t>
  </si>
  <si>
    <t>THE SUMMARY SHEET USING COUNTIF AND COUNTIFS</t>
  </si>
  <si>
    <t>full username</t>
  </si>
  <si>
    <t>Agents with the most teams assigned</t>
  </si>
  <si>
    <t>total tickets by department</t>
  </si>
  <si>
    <t>Unique  name list</t>
  </si>
  <si>
    <t>tickets by subject</t>
  </si>
  <si>
    <t>tickets booked per username</t>
  </si>
  <si>
    <t>Unique agent list</t>
  </si>
  <si>
    <t>unique subject list</t>
  </si>
  <si>
    <t xml:space="preserve">                                                                                  THE SUMMARY SHEET USING COUNTIF AND COUNTIFS</t>
  </si>
  <si>
    <t>Total  open/unanswered tickets</t>
  </si>
  <si>
    <t>Total  closed/unanswered tickets</t>
  </si>
  <si>
    <t>total resolved/unasnwered tickets</t>
  </si>
  <si>
    <t>total open/overdue tickets</t>
  </si>
  <si>
    <t>total closed/overdue tickets</t>
  </si>
  <si>
    <t>total resolved/overdue tickets</t>
  </si>
  <si>
    <t>total open/not overdue tickets</t>
  </si>
  <si>
    <t>Total closed/not overdue tickets</t>
  </si>
  <si>
    <t>total resolved/not overdue tickets</t>
  </si>
  <si>
    <t>tickets by date range(year)</t>
  </si>
  <si>
    <t>total tickets</t>
  </si>
  <si>
    <t>total tickets types that are overdue</t>
  </si>
  <si>
    <t>Incident / Problem(overdue)</t>
  </si>
  <si>
    <t>Request(overdue)</t>
  </si>
  <si>
    <t>total ticket types are not overdue</t>
  </si>
  <si>
    <t>Incident / Problem( not overdue)</t>
  </si>
  <si>
    <t>Request( not overdue)</t>
  </si>
  <si>
    <t>total number emergency emails</t>
  </si>
  <si>
    <t>Users with the most emails by prioity</t>
  </si>
  <si>
    <t>total number of normal emails</t>
  </si>
  <si>
    <t>total number of high emails</t>
  </si>
  <si>
    <t>total of low emails</t>
  </si>
  <si>
    <t>SLA Due Date</t>
  </si>
  <si>
    <t>Breached SLA?.</t>
  </si>
  <si>
    <t>Ticket Number :</t>
  </si>
  <si>
    <t>Column Labels</t>
  </si>
  <si>
    <t>Grand Total</t>
  </si>
  <si>
    <t>Row Labels</t>
  </si>
  <si>
    <t>Count of Team Assigned</t>
  </si>
  <si>
    <t>Count of Priority</t>
  </si>
  <si>
    <t>Count of Current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</si>
</sst>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5" x14ac:knownFonts="1">
    <font>
      <sz val="10"/>
      <color rgb="FF000000"/>
      <name val="Arial"/>
      <scheme val="minor"/>
    </font>
    <font>
      <sz val="10"/>
      <color theme="1"/>
      <name val="Arial"/>
      <family val="2"/>
      <scheme val="minor"/>
    </font>
    <font>
      <u/>
      <sz val="10"/>
      <color theme="10"/>
      <name val="Arial"/>
      <family val="2"/>
      <scheme val="minor"/>
    </font>
    <font>
      <sz val="10"/>
      <color theme="1"/>
      <name val="Arial"/>
      <scheme val="minor"/>
    </font>
    <font>
      <b/>
      <sz val="10"/>
      <color rgb="FF000000"/>
      <name val="Arial"/>
      <family val="2"/>
      <scheme val="minor"/>
    </font>
  </fonts>
  <fills count="4">
    <fill>
      <patternFill patternType="none"/>
    </fill>
    <fill>
      <patternFill patternType="gray125"/>
    </fill>
    <fill>
      <patternFill patternType="solid">
        <fgColor theme="2" tint="-0.14999847407452621"/>
        <bgColor indexed="64"/>
      </patternFill>
    </fill>
    <fill>
      <patternFill patternType="solid">
        <fgColor them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14" fontId="1" fillId="0" borderId="0" xfId="0" applyNumberFormat="1" applyFont="1"/>
    <xf numFmtId="14" fontId="0" fillId="0" borderId="0" xfId="0" applyNumberFormat="1"/>
    <xf numFmtId="22" fontId="1" fillId="0" borderId="0" xfId="0" applyNumberFormat="1" applyFont="1"/>
    <xf numFmtId="22" fontId="0" fillId="0" borderId="0" xfId="0" applyNumberFormat="1"/>
    <xf numFmtId="0" fontId="3" fillId="0" borderId="0" xfId="0" applyFont="1"/>
    <xf numFmtId="164" fontId="3" fillId="0" borderId="0" xfId="0" applyNumberFormat="1" applyFont="1"/>
    <xf numFmtId="0" fontId="0" fillId="0" borderId="0" xfId="0" applyAlignment="1">
      <alignment horizontal="center"/>
    </xf>
    <xf numFmtId="0" fontId="2" fillId="0" borderId="0" xfId="1"/>
    <xf numFmtId="0" fontId="4" fillId="0" borderId="0" xfId="0" applyFont="1"/>
    <xf numFmtId="0" fontId="0" fillId="2" borderId="0" xfId="0" applyFill="1"/>
    <xf numFmtId="0" fontId="4" fillId="2" borderId="0" xfId="0" applyFont="1" applyFill="1"/>
    <xf numFmtId="0" fontId="0" fillId="3" borderId="0" xfId="0" applyFill="1" applyProtection="1">
      <protection locked="0"/>
    </xf>
    <xf numFmtId="0" fontId="0" fillId="0" borderId="0" xfId="0" applyAlignment="1">
      <alignment horizontal="center"/>
    </xf>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[helpdesk_tickets_data_cleaned_&amp;_Summary (1).xlsx]total tickets per status!PivotTable1</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'total tickets per status'!$B$3:$B$4</c:f>
              <c:strCache>
                <c:ptCount val="1"/>
                <c:pt idx="0">
                  <c:v>Closed</c:v>
                </c:pt>
              </c:strCache>
            </c:strRef>
          </c:tx>
          <c:spPr>
            <a:solidFill>
              <a:schemeClr val="accent1"/>
            </a:solidFill>
            <a:ln>
              <a:noFill/>
            </a:ln>
            <a:effectLst/>
            <a:sp3d/>
          </c:spPr>
          <c:invertIfNegative val="0"/>
          <c:cat>
            <c:strRef>
              <c:f>'total tickets per status'!$A$5:$A$14</c:f>
              <c:strCache>
                <c:ptCount val="9"/>
                <c:pt idx="0">
                  <c:v>AWS Team</c:v>
                </c:pt>
                <c:pt idx="1">
                  <c:v>BPM - ProcessMaker Support Team</c:v>
                </c:pt>
                <c:pt idx="2">
                  <c:v>Hardware Team</c:v>
                </c:pt>
                <c:pt idx="3">
                  <c:v>Help Desk Team</c:v>
                </c:pt>
                <c:pt idx="4">
                  <c:v>JDE Support Team</c:v>
                </c:pt>
                <c:pt idx="5">
                  <c:v>Network Team</c:v>
                </c:pt>
                <c:pt idx="6">
                  <c:v>Salesforce Team</c:v>
                </c:pt>
                <c:pt idx="7">
                  <c:v>SAP Support Team</c:v>
                </c:pt>
                <c:pt idx="8">
                  <c:v>Workday Team</c:v>
                </c:pt>
              </c:strCache>
            </c:strRef>
          </c:cat>
          <c:val>
            <c:numRef>
              <c:f>'total tickets per status'!$B$5:$B$14</c:f>
              <c:numCache>
                <c:formatCode>General</c:formatCode>
                <c:ptCount val="9"/>
                <c:pt idx="0">
                  <c:v>16</c:v>
                </c:pt>
                <c:pt idx="1">
                  <c:v>2</c:v>
                </c:pt>
                <c:pt idx="2">
                  <c:v>1</c:v>
                </c:pt>
                <c:pt idx="3">
                  <c:v>17</c:v>
                </c:pt>
                <c:pt idx="4">
                  <c:v>217</c:v>
                </c:pt>
                <c:pt idx="5">
                  <c:v>33</c:v>
                </c:pt>
                <c:pt idx="6">
                  <c:v>8</c:v>
                </c:pt>
                <c:pt idx="7">
                  <c:v>171</c:v>
                </c:pt>
                <c:pt idx="8">
                  <c:v>5</c:v>
                </c:pt>
              </c:numCache>
            </c:numRef>
          </c:val>
          <c:extLst>
            <c:ext xmlns:c16="http://schemas.microsoft.com/office/drawing/2014/chart" uri="{C3380CC4-5D6E-409C-BE32-E72D297353CC}">
              <c16:uniqueId val="{00000000-0454-4199-BBF9-72041143E960}"/>
            </c:ext>
          </c:extLst>
        </c:ser>
        <c:ser>
          <c:idx val="1"/>
          <c:order val="1"/>
          <c:tx>
            <c:strRef>
              <c:f>'total tickets per status'!$C$3:$C$4</c:f>
              <c:strCache>
                <c:ptCount val="1"/>
                <c:pt idx="0">
                  <c:v>Open</c:v>
                </c:pt>
              </c:strCache>
            </c:strRef>
          </c:tx>
          <c:spPr>
            <a:solidFill>
              <a:schemeClr val="accent2"/>
            </a:solidFill>
            <a:ln>
              <a:noFill/>
            </a:ln>
            <a:effectLst/>
            <a:sp3d/>
          </c:spPr>
          <c:invertIfNegative val="0"/>
          <c:cat>
            <c:strRef>
              <c:f>'total tickets per status'!$A$5:$A$14</c:f>
              <c:strCache>
                <c:ptCount val="9"/>
                <c:pt idx="0">
                  <c:v>AWS Team</c:v>
                </c:pt>
                <c:pt idx="1">
                  <c:v>BPM - ProcessMaker Support Team</c:v>
                </c:pt>
                <c:pt idx="2">
                  <c:v>Hardware Team</c:v>
                </c:pt>
                <c:pt idx="3">
                  <c:v>Help Desk Team</c:v>
                </c:pt>
                <c:pt idx="4">
                  <c:v>JDE Support Team</c:v>
                </c:pt>
                <c:pt idx="5">
                  <c:v>Network Team</c:v>
                </c:pt>
                <c:pt idx="6">
                  <c:v>Salesforce Team</c:v>
                </c:pt>
                <c:pt idx="7">
                  <c:v>SAP Support Team</c:v>
                </c:pt>
                <c:pt idx="8">
                  <c:v>Workday Team</c:v>
                </c:pt>
              </c:strCache>
            </c:strRef>
          </c:cat>
          <c:val>
            <c:numRef>
              <c:f>'total tickets per status'!$C$5:$C$14</c:f>
              <c:numCache>
                <c:formatCode>General</c:formatCode>
                <c:ptCount val="9"/>
                <c:pt idx="3">
                  <c:v>17</c:v>
                </c:pt>
                <c:pt idx="4">
                  <c:v>25</c:v>
                </c:pt>
                <c:pt idx="5">
                  <c:v>5</c:v>
                </c:pt>
                <c:pt idx="7">
                  <c:v>16</c:v>
                </c:pt>
                <c:pt idx="8">
                  <c:v>1</c:v>
                </c:pt>
              </c:numCache>
            </c:numRef>
          </c:val>
          <c:extLst>
            <c:ext xmlns:c16="http://schemas.microsoft.com/office/drawing/2014/chart" uri="{C3380CC4-5D6E-409C-BE32-E72D297353CC}">
              <c16:uniqueId val="{00000004-0454-4199-BBF9-72041143E960}"/>
            </c:ext>
          </c:extLst>
        </c:ser>
        <c:ser>
          <c:idx val="2"/>
          <c:order val="2"/>
          <c:tx>
            <c:strRef>
              <c:f>'total tickets per status'!$D$3:$D$4</c:f>
              <c:strCache>
                <c:ptCount val="1"/>
                <c:pt idx="0">
                  <c:v>Resolved</c:v>
                </c:pt>
              </c:strCache>
            </c:strRef>
          </c:tx>
          <c:spPr>
            <a:solidFill>
              <a:schemeClr val="accent3"/>
            </a:solidFill>
            <a:ln>
              <a:noFill/>
            </a:ln>
            <a:effectLst/>
            <a:sp3d/>
          </c:spPr>
          <c:invertIfNegative val="0"/>
          <c:cat>
            <c:strRef>
              <c:f>'total tickets per status'!$A$5:$A$14</c:f>
              <c:strCache>
                <c:ptCount val="9"/>
                <c:pt idx="0">
                  <c:v>AWS Team</c:v>
                </c:pt>
                <c:pt idx="1">
                  <c:v>BPM - ProcessMaker Support Team</c:v>
                </c:pt>
                <c:pt idx="2">
                  <c:v>Hardware Team</c:v>
                </c:pt>
                <c:pt idx="3">
                  <c:v>Help Desk Team</c:v>
                </c:pt>
                <c:pt idx="4">
                  <c:v>JDE Support Team</c:v>
                </c:pt>
                <c:pt idx="5">
                  <c:v>Network Team</c:v>
                </c:pt>
                <c:pt idx="6">
                  <c:v>Salesforce Team</c:v>
                </c:pt>
                <c:pt idx="7">
                  <c:v>SAP Support Team</c:v>
                </c:pt>
                <c:pt idx="8">
                  <c:v>Workday Team</c:v>
                </c:pt>
              </c:strCache>
            </c:strRef>
          </c:cat>
          <c:val>
            <c:numRef>
              <c:f>'total tickets per status'!$D$5:$D$14</c:f>
              <c:numCache>
                <c:formatCode>General</c:formatCode>
                <c:ptCount val="9"/>
                <c:pt idx="2">
                  <c:v>2</c:v>
                </c:pt>
                <c:pt idx="3">
                  <c:v>1</c:v>
                </c:pt>
                <c:pt idx="4">
                  <c:v>7</c:v>
                </c:pt>
                <c:pt idx="7">
                  <c:v>3</c:v>
                </c:pt>
                <c:pt idx="8">
                  <c:v>1</c:v>
                </c:pt>
              </c:numCache>
            </c:numRef>
          </c:val>
          <c:extLst>
            <c:ext xmlns:c16="http://schemas.microsoft.com/office/drawing/2014/chart" uri="{C3380CC4-5D6E-409C-BE32-E72D297353CC}">
              <c16:uniqueId val="{00000005-0454-4199-BBF9-72041143E960}"/>
            </c:ext>
          </c:extLst>
        </c:ser>
        <c:dLbls>
          <c:showLegendKey val="0"/>
          <c:showVal val="0"/>
          <c:showCatName val="0"/>
          <c:showSerName val="0"/>
          <c:showPercent val="0"/>
          <c:showBubbleSize val="0"/>
        </c:dLbls>
        <c:gapWidth val="150"/>
        <c:shape val="box"/>
        <c:axId val="1856343023"/>
        <c:axId val="1974459439"/>
        <c:axId val="0"/>
      </c:bar3DChart>
      <c:catAx>
        <c:axId val="18563430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4459439"/>
        <c:crosses val="autoZero"/>
        <c:auto val="1"/>
        <c:lblAlgn val="ctr"/>
        <c:lblOffset val="100"/>
        <c:noMultiLvlLbl val="0"/>
      </c:catAx>
      <c:valAx>
        <c:axId val="1974459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343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228600</xdr:colOff>
      <xdr:row>13</xdr:row>
      <xdr:rowOff>104775</xdr:rowOff>
    </xdr:from>
    <xdr:to>
      <xdr:col>13</xdr:col>
      <xdr:colOff>542925</xdr:colOff>
      <xdr:row>30</xdr:row>
      <xdr:rowOff>95250</xdr:rowOff>
    </xdr:to>
    <xdr:graphicFrame macro="">
      <xdr:nvGraphicFramePr>
        <xdr:cNvPr id="2" name="Chart 1">
          <a:extLst>
            <a:ext uri="{FF2B5EF4-FFF2-40B4-BE49-F238E27FC236}">
              <a16:creationId xmlns:a16="http://schemas.microsoft.com/office/drawing/2014/main" id="{2C92A379-BC2C-9BD6-9819-872C85865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0</xdr:rowOff>
    </xdr:from>
    <xdr:to>
      <xdr:col>0</xdr:col>
      <xdr:colOff>1914526</xdr:colOff>
      <xdr:row>25</xdr:row>
      <xdr:rowOff>95250</xdr:rowOff>
    </xdr:to>
    <mc:AlternateContent xmlns:mc="http://schemas.openxmlformats.org/markup-compatibility/2006">
      <mc:Choice xmlns:a14="http://schemas.microsoft.com/office/drawing/2010/main" Requires="a14">
        <xdr:graphicFrame macro="">
          <xdr:nvGraphicFramePr>
            <xdr:cNvPr id="3" name="Priority">
              <a:extLst>
                <a:ext uri="{FF2B5EF4-FFF2-40B4-BE49-F238E27FC236}">
                  <a16:creationId xmlns:a16="http://schemas.microsoft.com/office/drawing/2014/main" id="{0A2553E1-F42F-D993-4D28-788E74B66A97}"/>
                </a:ext>
              </a:extLst>
            </xdr:cNvPr>
            <xdr:cNvGraphicFramePr/>
          </xdr:nvGraphicFramePr>
          <xdr:xfrm>
            <a:off x="0" y="0"/>
            <a:ext cx="0" cy="0"/>
          </xdr:xfrm>
          <a:graphic>
            <a:graphicData uri="http://schemas.microsoft.com/office/drawing/2010/slicer">
              <sle:slicer xmlns:sle="http://schemas.microsoft.com/office/drawing/2010/slicer" name="Priority"/>
            </a:graphicData>
          </a:graphic>
        </xdr:graphicFrame>
      </mc:Choice>
      <mc:Fallback>
        <xdr:sp macro="" textlink="">
          <xdr:nvSpPr>
            <xdr:cNvPr id="0" name=""/>
            <xdr:cNvSpPr>
              <a:spLocks noTextEdit="1"/>
            </xdr:cNvSpPr>
          </xdr:nvSpPr>
          <xdr:spPr>
            <a:xfrm>
              <a:off x="0" y="2428875"/>
              <a:ext cx="1914526" cy="1714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371474</xdr:colOff>
      <xdr:row>2</xdr:row>
      <xdr:rowOff>85725</xdr:rowOff>
    </xdr:from>
    <xdr:to>
      <xdr:col>14</xdr:col>
      <xdr:colOff>561974</xdr:colOff>
      <xdr:row>11</xdr:row>
      <xdr:rowOff>9525</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047BFB0F-4C60-5EE6-58B6-61597C1A1A2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8639174" y="409575"/>
              <a:ext cx="1838325" cy="1381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733425</xdr:colOff>
      <xdr:row>23</xdr:row>
      <xdr:rowOff>133350</xdr:rowOff>
    </xdr:from>
    <xdr:to>
      <xdr:col>17</xdr:col>
      <xdr:colOff>342900</xdr:colOff>
      <xdr:row>33</xdr:row>
      <xdr:rowOff>47625</xdr:rowOff>
    </xdr:to>
    <mc:AlternateContent xmlns:mc="http://schemas.openxmlformats.org/markup-compatibility/2006">
      <mc:Choice xmlns:a14="http://schemas.microsoft.com/office/drawing/2010/main" Requires="a14">
        <xdr:graphicFrame macro="">
          <xdr:nvGraphicFramePr>
            <xdr:cNvPr id="5" name="Type">
              <a:extLst>
                <a:ext uri="{FF2B5EF4-FFF2-40B4-BE49-F238E27FC236}">
                  <a16:creationId xmlns:a16="http://schemas.microsoft.com/office/drawing/2014/main" id="{10DC661B-F11C-5C34-9E74-51B2F611016A}"/>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10648950" y="3857625"/>
              <a:ext cx="1847850" cy="15335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704850</xdr:colOff>
      <xdr:row>11</xdr:row>
      <xdr:rowOff>152400</xdr:rowOff>
    </xdr:from>
    <xdr:to>
      <xdr:col>17</xdr:col>
      <xdr:colOff>504824</xdr:colOff>
      <xdr:row>22</xdr:row>
      <xdr:rowOff>123824</xdr:rowOff>
    </xdr:to>
    <mc:AlternateContent xmlns:mc="http://schemas.openxmlformats.org/markup-compatibility/2006">
      <mc:Choice xmlns:a14="http://schemas.microsoft.com/office/drawing/2010/main" Requires="a14">
        <xdr:graphicFrame macro="">
          <xdr:nvGraphicFramePr>
            <xdr:cNvPr id="6" name="Source">
              <a:extLst>
                <a:ext uri="{FF2B5EF4-FFF2-40B4-BE49-F238E27FC236}">
                  <a16:creationId xmlns:a16="http://schemas.microsoft.com/office/drawing/2014/main" id="{3AAEDBE9-20FF-57D2-EC6F-EAFB58D91D5D}"/>
                </a:ext>
              </a:extLst>
            </xdr:cNvPr>
            <xdr:cNvGraphicFramePr/>
          </xdr:nvGraphicFramePr>
          <xdr:xfrm>
            <a:off x="0" y="0"/>
            <a:ext cx="0" cy="0"/>
          </xdr:xfrm>
          <a:graphic>
            <a:graphicData uri="http://schemas.microsoft.com/office/drawing/2010/slicer">
              <sle:slicer xmlns:sle="http://schemas.microsoft.com/office/drawing/2010/slicer" name="Source"/>
            </a:graphicData>
          </a:graphic>
        </xdr:graphicFrame>
      </mc:Choice>
      <mc:Fallback>
        <xdr:sp macro="" textlink="">
          <xdr:nvSpPr>
            <xdr:cNvPr id="0" name=""/>
            <xdr:cNvSpPr>
              <a:spLocks noTextEdit="1"/>
            </xdr:cNvSpPr>
          </xdr:nvSpPr>
          <xdr:spPr>
            <a:xfrm>
              <a:off x="10620375" y="1933575"/>
              <a:ext cx="2038349" cy="17525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733424</xdr:colOff>
      <xdr:row>3</xdr:row>
      <xdr:rowOff>19051</xdr:rowOff>
    </xdr:from>
    <xdr:to>
      <xdr:col>17</xdr:col>
      <xdr:colOff>457200</xdr:colOff>
      <xdr:row>11</xdr:row>
      <xdr:rowOff>1</xdr:rowOff>
    </xdr:to>
    <mc:AlternateContent xmlns:mc="http://schemas.openxmlformats.org/markup-compatibility/2006">
      <mc:Choice xmlns:a14="http://schemas.microsoft.com/office/drawing/2010/main" Requires="a14">
        <xdr:graphicFrame macro="">
          <xdr:nvGraphicFramePr>
            <xdr:cNvPr id="7" name="Breached SLA?.">
              <a:extLst>
                <a:ext uri="{FF2B5EF4-FFF2-40B4-BE49-F238E27FC236}">
                  <a16:creationId xmlns:a16="http://schemas.microsoft.com/office/drawing/2014/main" id="{DB1B849D-B28F-D2FD-2632-05D89230F3EC}"/>
                </a:ext>
              </a:extLst>
            </xdr:cNvPr>
            <xdr:cNvGraphicFramePr/>
          </xdr:nvGraphicFramePr>
          <xdr:xfrm>
            <a:off x="0" y="0"/>
            <a:ext cx="0" cy="0"/>
          </xdr:xfrm>
          <a:graphic>
            <a:graphicData uri="http://schemas.microsoft.com/office/drawing/2010/slicer">
              <sle:slicer xmlns:sle="http://schemas.microsoft.com/office/drawing/2010/slicer" name="Breached SLA?."/>
            </a:graphicData>
          </a:graphic>
        </xdr:graphicFrame>
      </mc:Choice>
      <mc:Fallback>
        <xdr:sp macro="" textlink="">
          <xdr:nvSpPr>
            <xdr:cNvPr id="0" name=""/>
            <xdr:cNvSpPr>
              <a:spLocks noTextEdit="1"/>
            </xdr:cNvSpPr>
          </xdr:nvSpPr>
          <xdr:spPr>
            <a:xfrm>
              <a:off x="10648949" y="504826"/>
              <a:ext cx="1962151" cy="12763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8</xdr:row>
      <xdr:rowOff>152400</xdr:rowOff>
    </xdr:from>
    <xdr:to>
      <xdr:col>5</xdr:col>
      <xdr:colOff>590550</xdr:colOff>
      <xdr:row>13</xdr:row>
      <xdr:rowOff>28575</xdr:rowOff>
    </xdr:to>
    <xdr:sp macro="[0]!Rectangle1_Click" textlink="">
      <xdr:nvSpPr>
        <xdr:cNvPr id="2" name="Rectangle 1">
          <a:extLst>
            <a:ext uri="{FF2B5EF4-FFF2-40B4-BE49-F238E27FC236}">
              <a16:creationId xmlns:a16="http://schemas.microsoft.com/office/drawing/2014/main" id="{9C2DB0A6-246A-197F-E096-BF730C78A3A8}"/>
            </a:ext>
          </a:extLst>
        </xdr:cNvPr>
        <xdr:cNvSpPr/>
      </xdr:nvSpPr>
      <xdr:spPr>
        <a:xfrm>
          <a:off x="1428750" y="1447800"/>
          <a:ext cx="2133600" cy="6858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t>Display</a:t>
          </a:r>
          <a:r>
            <a:rPr lang="en-GB" sz="1100" baseline="0"/>
            <a:t> </a:t>
          </a:r>
          <a:r>
            <a:rPr lang="en-GB" sz="1100" b="1" baseline="0"/>
            <a:t>Information</a:t>
          </a:r>
          <a:endParaRPr lang="en-GB" sz="11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yrone Ekhator" refreshedDate="45220.558978125002" createdVersion="8" refreshedVersion="8" minRefreshableVersion="3" recordCount="565" xr:uid="{E6736FFD-7933-4D7E-A43A-09E800D61E0D}">
  <cacheSource type="worksheet">
    <worksheetSource ref="A1:W566" sheet="helpdesk_tickets"/>
  </cacheSource>
  <cacheFields count="23">
    <cacheField name="Ticket Number" numFmtId="0">
      <sharedItems containsString="0" containsBlank="1" containsNumber="1" containsInteger="1" minValue="2" maxValue="694809"/>
    </cacheField>
    <cacheField name="Date Created" numFmtId="22">
      <sharedItems containsNonDate="0" containsDate="1" containsString="0" containsBlank="1" minDate="2018-07-11T06:00:00" maxDate="2021-04-08T08:40:00"/>
    </cacheField>
    <cacheField name="Subject" numFmtId="0">
      <sharedItems containsBlank="1"/>
    </cacheField>
    <cacheField name="Firstname" numFmtId="0">
      <sharedItems containsBlank="1"/>
    </cacheField>
    <cacheField name="Lastname" numFmtId="0">
      <sharedItems containsBlank="1"/>
    </cacheField>
    <cacheField name="full username" numFmtId="0">
      <sharedItems/>
    </cacheField>
    <cacheField name="Email address" numFmtId="0">
      <sharedItems containsBlank="1"/>
    </cacheField>
    <cacheField name="Priority" numFmtId="0">
      <sharedItems containsBlank="1" count="5">
        <s v="Emergency"/>
        <s v="High"/>
        <s v="Normal"/>
        <s v="Low"/>
        <m/>
      </sharedItems>
    </cacheField>
    <cacheField name="Department" numFmtId="0">
      <sharedItems containsBlank="1" count="3">
        <s v="SAP JDE Support Department"/>
        <s v="Internal Technical Department"/>
        <m/>
      </sharedItems>
    </cacheField>
    <cacheField name="Type" numFmtId="0">
      <sharedItems containsBlank="1" count="4">
        <s v="Incident / Problem"/>
        <s v="Request"/>
        <s v="NOT AVAILABLE"/>
        <m/>
      </sharedItems>
    </cacheField>
    <cacheField name="Source" numFmtId="0">
      <sharedItems containsBlank="1" count="5">
        <s v="Web"/>
        <s v="Email"/>
        <s v="Phone"/>
        <s v="Other"/>
        <m/>
      </sharedItems>
    </cacheField>
    <cacheField name="Last Updated" numFmtId="164">
      <sharedItems containsSemiMixedTypes="0" containsNonDate="0" containsDate="1" containsString="0" minDate="2018-07-11T08:38:00" maxDate="2021-04-12T09:15:00"/>
    </cacheField>
    <cacheField name="Current Status" numFmtId="0">
      <sharedItems containsBlank="1" count="4">
        <s v="Closed"/>
        <s v="Resolved"/>
        <s v="Open"/>
        <m/>
      </sharedItems>
    </cacheField>
    <cacheField name="Due Date" numFmtId="14">
      <sharedItems containsDate="1" containsBlank="1" containsMixedTypes="1" minDate="2018-07-13T06:00:00" maxDate="2023-10-07T20:40:00"/>
    </cacheField>
    <cacheField name="Overdue" numFmtId="0">
      <sharedItems containsBlank="1"/>
    </cacheField>
    <cacheField name="Answered" numFmtId="0">
      <sharedItems containsBlank="1"/>
    </cacheField>
    <cacheField name="Agent Assigned" numFmtId="0">
      <sharedItems containsBlank="1"/>
    </cacheField>
    <cacheField name="Team Assigned" numFmtId="0">
      <sharedItems containsBlank="1" count="10">
        <s v="SAP Support Team"/>
        <s v="JDE Support Team"/>
        <s v="Network Team"/>
        <s v="AWS Team"/>
        <s v="Help Desk Team"/>
        <s v="Hardware Team"/>
        <s v="BPM - ProcessMaker Support Team"/>
        <s v="Workday Team"/>
        <s v="Salesforce Team"/>
        <m/>
      </sharedItems>
    </cacheField>
    <cacheField name="Unique  name list" numFmtId="0">
      <sharedItems containsBlank="1"/>
    </cacheField>
    <cacheField name="Unique agent list" numFmtId="0">
      <sharedItems containsBlank="1"/>
    </cacheField>
    <cacheField name="unique subject list" numFmtId="0">
      <sharedItems containsBlank="1"/>
    </cacheField>
    <cacheField name="SLA Due Date" numFmtId="0">
      <sharedItems containsDate="1" containsBlank="1" containsMixedTypes="1" minDate="2018-08-02T00:00:00" maxDate="2021-04-16T00:00:00"/>
    </cacheField>
    <cacheField name="Breached SLA?." numFmtId="0">
      <sharedItems containsBlank="1" count="3">
        <s v="No"/>
        <s v="Yes"/>
        <m/>
      </sharedItems>
    </cacheField>
  </cacheFields>
  <extLst>
    <ext xmlns:x14="http://schemas.microsoft.com/office/spreadsheetml/2009/9/main" uri="{725AE2AE-9491-48be-B2B4-4EB974FC3084}">
      <x14:pivotCacheDefinition pivotCacheId="13666475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5">
  <r>
    <n v="111636"/>
    <d v="2021-03-12T09:57:00"/>
    <s v="Error Displaying in Different Module"/>
    <s v="Jasper"/>
    <s v="John"/>
    <s v="Jasper John"/>
    <s v="jasper.john@gmail.com"/>
    <x v="0"/>
    <x v="0"/>
    <x v="0"/>
    <x v="0"/>
    <d v="2021-03-24T17:19:00"/>
    <x v="0"/>
    <d v="2021-03-12T13:57:00"/>
    <s v="NO"/>
    <s v="YES"/>
    <s v="Jared Smith"/>
    <x v="0"/>
    <s v="Roland Brown"/>
    <s v="Jose Satary"/>
    <s v="GMP-infra"/>
    <d v="2021-03-12T13:57:00"/>
    <x v="0"/>
  </r>
  <r>
    <n v="111632"/>
    <d v="2021-03-10T16:21:00"/>
    <s v="Approval Workflow Error"/>
    <s v="Erick"/>
    <s v="White"/>
    <s v="Erick White"/>
    <s v="ewhite@yahoo.com"/>
    <x v="0"/>
    <x v="0"/>
    <x v="0"/>
    <x v="0"/>
    <d v="2021-03-18T17:16:00"/>
    <x v="1"/>
    <d v="2021-03-15T16:21:00"/>
    <s v="YES"/>
    <s v="YES"/>
    <s v="Mark Jikkins"/>
    <x v="1"/>
    <s v="Pradeep Sharma"/>
    <s v="Raya Musk"/>
    <s v="[HELP] Update Process Maker"/>
    <d v="2021-03-10T20:21:00"/>
    <x v="0"/>
  </r>
  <r>
    <n v="111621"/>
    <d v="2021-02-22T12:08:00"/>
    <s v="Public IP Trusted Certificate Authority Error"/>
    <s v="Tomi"/>
    <s v="Yamamoto"/>
    <s v="Tomi Yamamoto"/>
    <s v="tyamamoto@gmail.com"/>
    <x v="0"/>
    <x v="1"/>
    <x v="0"/>
    <x v="0"/>
    <d v="2021-03-05T14:40:00"/>
    <x v="0"/>
    <d v="2021-02-23T00:08:00"/>
    <s v="NO"/>
    <s v="YES"/>
    <s v="Jared Smith"/>
    <x v="2"/>
    <s v="John Brown"/>
    <s v="Jared Smith"/>
    <s v="WGET.SH Error Encountered"/>
    <d v="2021-02-22T16:08:00"/>
    <x v="0"/>
  </r>
  <r>
    <n v="111608"/>
    <d v="2021-02-15T11:41:00"/>
    <s v="JDE Slowdown"/>
    <s v="Riza"/>
    <s v="Richardson"/>
    <s v="Riza Richardson"/>
    <s v="rrichardson@mailinator.com"/>
    <x v="0"/>
    <x v="0"/>
    <x v="0"/>
    <x v="0"/>
    <d v="2021-02-24T17:40:00"/>
    <x v="0"/>
    <d v="2021-02-15T23:41:00"/>
    <s v="NO"/>
    <s v="YES"/>
    <s v="Jared Smith"/>
    <x v="1"/>
    <s v="Jasper John"/>
    <s v="Stellar Murad"/>
    <s v="Component Interface based Web Services ERROR"/>
    <d v="2021-02-15T15:41:00"/>
    <x v="0"/>
  </r>
  <r>
    <n v="111596"/>
    <d v="2021-01-22T10:58:00"/>
    <s v="JDE Slow Down"/>
    <s v="Riza"/>
    <s v="Richardson"/>
    <s v="Riza Richardson"/>
    <s v="rrichardson@mailinator.com"/>
    <x v="0"/>
    <x v="0"/>
    <x v="0"/>
    <x v="0"/>
    <d v="2021-01-29T17:19:00"/>
    <x v="0"/>
    <d v="2021-01-22T22:58:00"/>
    <s v="NO"/>
    <s v="YES"/>
    <s v="Jared Smith"/>
    <x v="1"/>
    <s v="Aurora Miller"/>
    <s v="Satya Prakash"/>
    <s v="Faculty Roles for Viewing Query Report"/>
    <d v="2021-01-22T14:58:00"/>
    <x v="0"/>
  </r>
  <r>
    <n v="111491"/>
    <d v="2020-08-20T09:36:00"/>
    <s v="ERROR 504 GATEWAY TIMEOUT AGAIN"/>
    <s v="Aurora"/>
    <s v="Miller"/>
    <s v="Aurora Miller"/>
    <s v="aurora.miller@outlook.com"/>
    <x v="0"/>
    <x v="0"/>
    <x v="0"/>
    <x v="0"/>
    <d v="2021-01-15T16:37:00"/>
    <x v="0"/>
    <d v="2020-08-20T21:36:00"/>
    <s v="NO"/>
    <s v="YES"/>
    <s v="Jared Smith"/>
    <x v="0"/>
    <s v="Kenex Willows"/>
    <s v="Mark Jikkins"/>
    <s v="Can't access Dev. Instance"/>
    <d v="2020-08-20T13:36:00"/>
    <x v="0"/>
  </r>
  <r>
    <n v="111571"/>
    <d v="2020-12-10T09:35:00"/>
    <s v="11/25/2020 8:34PM LOGIN ISSUE"/>
    <s v="Aurora"/>
    <s v="Miller"/>
    <s v="Aurora Miller"/>
    <s v="aurora.miller@outlook.com"/>
    <x v="0"/>
    <x v="0"/>
    <x v="0"/>
    <x v="0"/>
    <d v="2021-01-04T17:49:00"/>
    <x v="0"/>
    <d v="2020-12-10T21:35:00"/>
    <s v="NO"/>
    <s v="YES"/>
    <s v="Jared Smith"/>
    <x v="0"/>
    <s v="Jovan Brown"/>
    <m/>
    <s v="SAP Dev Instance not Accessible"/>
    <d v="2020-12-10T13:35:00"/>
    <x v="0"/>
  </r>
  <r>
    <n v="111572"/>
    <d v="2020-12-10T09:37:00"/>
    <s v="11/25/2020 1:41PM LOGIN ISSUE"/>
    <s v="Aurora"/>
    <s v="Miller"/>
    <s v="Aurora Miller"/>
    <s v="aurora.miller@outlook.com"/>
    <x v="0"/>
    <x v="0"/>
    <x v="0"/>
    <x v="0"/>
    <d v="2021-01-04T17:48:00"/>
    <x v="0"/>
    <d v="2020-12-10T21:37:00"/>
    <s v="NO"/>
    <s v="YES"/>
    <s v="Jared Smith"/>
    <x v="0"/>
    <s v="Marvin Peters"/>
    <m/>
    <s v="Open VPN Accounts"/>
    <d v="2020-12-10T13:37:00"/>
    <x v="0"/>
  </r>
  <r>
    <n v="111573"/>
    <d v="2020-12-10T09:49:00"/>
    <s v="11/26/2020 9:10PM LOGIN ISSUE"/>
    <s v="Aurora"/>
    <s v="Miller"/>
    <s v="Aurora Miller"/>
    <s v="aurora.miller@outlook.com"/>
    <x v="0"/>
    <x v="0"/>
    <x v="0"/>
    <x v="0"/>
    <d v="2021-01-04T17:47:00"/>
    <x v="0"/>
    <d v="2020-12-10T21:49:00"/>
    <s v="NO"/>
    <s v="YES"/>
    <s v="Jared Smith"/>
    <x v="0"/>
    <s v="Kian Rogers"/>
    <m/>
    <s v="We cannot find UP_FORM5_1."/>
    <d v="2020-12-10T13:49:00"/>
    <x v="0"/>
  </r>
  <r>
    <n v="111575"/>
    <d v="2020-12-10T09:59:00"/>
    <s v="12/01/2020 12:00PM &quot;bea.jolt&quot; login error"/>
    <s v="Aurora"/>
    <s v="Miller"/>
    <s v="Aurora Miller"/>
    <s v="aurora.miller@outlook.com"/>
    <x v="0"/>
    <x v="0"/>
    <x v="0"/>
    <x v="0"/>
    <d v="2021-01-04T17:45:00"/>
    <x v="0"/>
    <d v="2020-12-10T21:59:00"/>
    <s v="NO"/>
    <s v="YES"/>
    <s v="Jared Smith"/>
    <x v="0"/>
    <s v="Troy Daniels"/>
    <m/>
    <s v="Unable to show the Class in AA UI / Report"/>
    <d v="2020-12-10T13:59:00"/>
    <x v="0"/>
  </r>
  <r>
    <n v="111576"/>
    <d v="2020-12-10T10:04:00"/>
    <s v="12/03/2020 7:45-7:55 Slow Performance"/>
    <s v="Aurora"/>
    <s v="Miller"/>
    <s v="Aurora Miller"/>
    <s v="aurora.miller@outlook.com"/>
    <x v="0"/>
    <x v="0"/>
    <x v="0"/>
    <x v="0"/>
    <d v="2021-01-04T17:44:00"/>
    <x v="0"/>
    <d v="2020-12-10T22:04:00"/>
    <s v="NO"/>
    <s v="YES"/>
    <s v="Jared Smith"/>
    <x v="0"/>
    <s v="Jane Wilberts"/>
    <m/>
    <s v="java.lang.NullPointerException in DEV environment"/>
    <d v="2020-12-10T14:04:00"/>
    <x v="0"/>
  </r>
  <r>
    <n v="111581"/>
    <d v="2020-12-18T10:17:00"/>
    <s v="HR Technical Analyzer in TEST"/>
    <s v="Kian"/>
    <s v="Rogers"/>
    <s v="Kian Rogers"/>
    <s v="krogers@mailinator.com"/>
    <x v="0"/>
    <x v="0"/>
    <x v="1"/>
    <x v="0"/>
    <d v="2021-01-04T12:02:00"/>
    <x v="0"/>
    <d v="2020-12-18T22:17:00"/>
    <s v="NO"/>
    <s v="YES"/>
    <s v="Jared Smith"/>
    <x v="1"/>
    <s v="Riza Richardson"/>
    <m/>
    <s v="Project Migration from DEV to PROD Instance"/>
    <s v="No SLA for Request"/>
    <x v="0"/>
  </r>
  <r>
    <n v="111586"/>
    <d v="2020-12-23T15:17:00"/>
    <s v="Open VPN Authenticator App Setup"/>
    <s v="Kenex"/>
    <s v="Willows"/>
    <s v="Kenex Willows"/>
    <s v="kwillows@yahoo.com"/>
    <x v="0"/>
    <x v="0"/>
    <x v="1"/>
    <x v="0"/>
    <d v="2020-12-28T17:37:00"/>
    <x v="0"/>
    <d v="2020-12-24T03:17:00"/>
    <s v="NO"/>
    <s v="YES"/>
    <s v="Jared Smith"/>
    <x v="1"/>
    <s v="Kimberly Jones"/>
    <m/>
    <s v="Integration Gateway Error"/>
    <s v="No SLA for Request"/>
    <x v="0"/>
  </r>
  <r>
    <n v="111564"/>
    <d v="2020-11-25T15:51:00"/>
    <s v="LOGIN ISSUE"/>
    <s v="Aurora"/>
    <s v="Miller"/>
    <s v="Aurora Miller"/>
    <s v="aurora.miller@outlook.com"/>
    <x v="0"/>
    <x v="0"/>
    <x v="0"/>
    <x v="0"/>
    <d v="2020-12-10T17:15:00"/>
    <x v="0"/>
    <d v="2020-11-26T03:51:00"/>
    <s v="NO"/>
    <s v="YES"/>
    <s v="Stellar Murad"/>
    <x v="0"/>
    <s v="Erick White"/>
    <m/>
    <s v="Restart of Instances"/>
    <d v="2020-11-25T19:51:00"/>
    <x v="0"/>
  </r>
  <r>
    <n v="111550"/>
    <d v="2020-11-10T10:49:00"/>
    <s v="Can't Access PROD Instance"/>
    <s v="Riza"/>
    <s v="Richardson"/>
    <s v="Riza Richardson"/>
    <s v="rrichardson@mailinator.com"/>
    <x v="0"/>
    <x v="0"/>
    <x v="0"/>
    <x v="0"/>
    <d v="2020-11-16T14:59:00"/>
    <x v="0"/>
    <d v="2020-11-10T22:49:00"/>
    <s v="NO"/>
    <s v="YES"/>
    <s v="Jared Smith"/>
    <x v="1"/>
    <s v="Kezia Richards"/>
    <m/>
    <s v="Removing Student program/plan."/>
    <d v="2020-11-10T14:49:00"/>
    <x v="0"/>
  </r>
  <r>
    <n v="111530"/>
    <d v="2020-10-08T17:29:00"/>
    <s v="Absence Duration"/>
    <s v="Kian"/>
    <s v="Rogers"/>
    <s v="Kian Rogers"/>
    <s v="krogers@mailinator.com"/>
    <x v="0"/>
    <x v="0"/>
    <x v="1"/>
    <x v="0"/>
    <d v="2020-10-16T13:55:00"/>
    <x v="0"/>
    <d v="2020-10-09T05:29:00"/>
    <s v="NO"/>
    <s v="YES"/>
    <s v="Jared Smith"/>
    <x v="1"/>
    <s v="Vic Vincent"/>
    <m/>
    <s v="No search results returned in CS 9.2"/>
    <s v="No SLA for Request"/>
    <x v="0"/>
  </r>
  <r>
    <n v="111511"/>
    <d v="2020-09-28T14:53:00"/>
    <s v="Requesting a Server for Deployment"/>
    <s v="Jane"/>
    <s v="Wilberts"/>
    <s v="Jane Wilberts"/>
    <s v="jwilberts@mailinator.com"/>
    <x v="0"/>
    <x v="1"/>
    <x v="1"/>
    <x v="1"/>
    <d v="2020-10-07T13:57:00"/>
    <x v="0"/>
    <d v="2020-09-28T18:53:00"/>
    <s v="NO"/>
    <s v="YES"/>
    <s v="Jared Smith"/>
    <x v="2"/>
    <s v="Paul Jiggins"/>
    <m/>
    <s v="Tagging Completion Error"/>
    <s v="No SLA for Request"/>
    <x v="0"/>
  </r>
  <r>
    <n v="111493"/>
    <d v="2020-08-23T11:39:00"/>
    <s v="Port Issue After Patching Activity (23-AUG-20)"/>
    <s v="Kenex"/>
    <s v="Willows"/>
    <s v="Kenex Willows"/>
    <s v="kwillows@yahoo.com"/>
    <x v="0"/>
    <x v="0"/>
    <x v="0"/>
    <x v="0"/>
    <d v="2020-08-28T17:08:00"/>
    <x v="0"/>
    <d v="2020-08-23T23:39:00"/>
    <s v="NO"/>
    <s v="YES"/>
    <s v="Jared Smith"/>
    <x v="1"/>
    <s v="Wilson Campus"/>
    <m/>
    <s v="Run SQR file in CS 9.2"/>
    <d v="2020-08-23T15:39:00"/>
    <x v="0"/>
  </r>
  <r>
    <n v="111487"/>
    <d v="2020-08-15T12:41:00"/>
    <s v="ERROR 504 GATEWAY TIMEOUT"/>
    <s v="Marvin"/>
    <s v="Peters"/>
    <s v="Marvin Peters"/>
    <s v="mpeters@outlook.com"/>
    <x v="0"/>
    <x v="0"/>
    <x v="0"/>
    <x v="0"/>
    <d v="2020-08-24T18:15:00"/>
    <x v="0"/>
    <d v="2020-08-16T00:41:00"/>
    <s v="NO"/>
    <s v="YES"/>
    <s v="Jared Smith"/>
    <x v="0"/>
    <s v="Julius Wright"/>
    <m/>
    <s v="JDE Error Page After Prod Activity"/>
    <d v="2020-08-15T16:41:00"/>
    <x v="0"/>
  </r>
  <r>
    <n v="111479"/>
    <d v="2020-08-07T13:44:00"/>
    <s v="ERROR FOR WINSCP APPLICATION"/>
    <s v="Tomi"/>
    <s v="Yamamoto"/>
    <s v="Tomi Yamamoto"/>
    <s v="tyamamoto@gmail.com"/>
    <x v="0"/>
    <x v="1"/>
    <x v="0"/>
    <x v="0"/>
    <d v="2020-08-18T17:09:00"/>
    <x v="0"/>
    <d v="2020-08-08T01:44:00"/>
    <s v="NO"/>
    <s v="YES"/>
    <s v="Jared Smith"/>
    <x v="2"/>
    <s v="Will Roberts"/>
    <m/>
    <s v="DV Approval"/>
    <d v="2020-08-07T17:44:00"/>
    <x v="0"/>
  </r>
  <r>
    <n v="111451"/>
    <d v="2020-07-01T09:12:00"/>
    <s v="Laptop Repair"/>
    <s v="Monique"/>
    <s v="Smiths"/>
    <s v="Monique Smiths"/>
    <s v="msmiths@yahoo.com"/>
    <x v="0"/>
    <x v="1"/>
    <x v="0"/>
    <x v="2"/>
    <d v="2020-07-09T15:16:00"/>
    <x v="0"/>
    <d v="2020-07-02T17:00:00"/>
    <s v="NO"/>
    <s v="YES"/>
    <s v="Jared Smith"/>
    <x v="2"/>
    <s v="Bladimir Macdonald"/>
    <m/>
    <s v="Inactive session in Web Server"/>
    <d v="2020-07-01T13:12:00"/>
    <x v="0"/>
  </r>
  <r>
    <n v="111430"/>
    <d v="2020-06-02T10:26:00"/>
    <s v="SAP NOT ACCESSIBLE"/>
    <s v="Aurora"/>
    <s v="Miller"/>
    <s v="Aurora Miller"/>
    <s v="aurora.miller@outlook.com"/>
    <x v="0"/>
    <x v="0"/>
    <x v="0"/>
    <x v="0"/>
    <d v="2020-06-16T17:47:00"/>
    <x v="0"/>
    <s v="NOT AVAILABLE"/>
    <s v="NO"/>
    <s v="YES"/>
    <s v="Jared Smith"/>
    <x v="0"/>
    <s v="Ralph Rogers"/>
    <m/>
    <s v="Request ECI for the Student Advisor Page"/>
    <d v="2020-06-02T14:26:00"/>
    <x v="1"/>
  </r>
  <r>
    <n v="111424"/>
    <d v="2020-05-27T09:26:00"/>
    <s v="SAP PRODUCTION IS DOWN"/>
    <s v="Aurora"/>
    <s v="Miller"/>
    <s v="Aurora Miller"/>
    <s v="aurora.miller@outlook.com"/>
    <x v="0"/>
    <x v="0"/>
    <x v="0"/>
    <x v="0"/>
    <d v="2020-06-10T17:25:00"/>
    <x v="0"/>
    <s v="NOT AVAILABLE"/>
    <s v="NO"/>
    <s v="YES"/>
    <s v="Jared Smith"/>
    <x v="0"/>
    <s v="Melody Thompson"/>
    <m/>
    <s v="test"/>
    <d v="2020-05-27T13:26:00"/>
    <x v="1"/>
  </r>
  <r>
    <n v="111416"/>
    <d v="2020-04-27T09:24:00"/>
    <s v="System Downtime"/>
    <s v="Aurora"/>
    <s v="Miller"/>
    <s v="Aurora Miller"/>
    <s v="aurora.miller@outlook.com"/>
    <x v="0"/>
    <x v="0"/>
    <x v="0"/>
    <x v="0"/>
    <d v="2020-05-04T17:12:00"/>
    <x v="0"/>
    <s v="NOT AVAILABLE"/>
    <s v="NO"/>
    <s v="YES"/>
    <s v="Jared Smith"/>
    <x v="0"/>
    <s v="Reah Junes"/>
    <m/>
    <s v="Error upon saving template"/>
    <d v="2020-04-27T13:24:00"/>
    <x v="1"/>
  </r>
  <r>
    <n v="111403"/>
    <d v="2020-03-23T09:36:00"/>
    <s v="PROD: Inactive Phase / Status: No Manager"/>
    <s v="Melody"/>
    <s v="Thompson"/>
    <s v="Melody Thompson"/>
    <s v="mthompson@yahoo.com"/>
    <x v="0"/>
    <x v="0"/>
    <x v="0"/>
    <x v="0"/>
    <d v="2020-03-26T18:40:00"/>
    <x v="0"/>
    <s v="NOT AVAILABLE"/>
    <s v="NO"/>
    <s v="YES"/>
    <s v="Jared Smith"/>
    <x v="1"/>
    <s v="Atom Short"/>
    <m/>
    <s v="Apply Patch"/>
    <d v="2020-03-23T13:36:00"/>
    <x v="1"/>
  </r>
  <r>
    <n v="111387"/>
    <d v="2020-02-13T09:13:00"/>
    <s v="PROD: Slowdown of JDE in Production instance"/>
    <s v="Melody"/>
    <s v="Thompson"/>
    <s v="Melody Thompson"/>
    <s v="mthompson@yahoo.com"/>
    <x v="0"/>
    <x v="0"/>
    <x v="0"/>
    <x v="0"/>
    <d v="2020-02-18T14:03:00"/>
    <x v="0"/>
    <s v="NOT AVAILABLE"/>
    <s v="NO"/>
    <s v="YES"/>
    <s v="Jared Smith"/>
    <x v="1"/>
    <s v="Tomi Yamamoto"/>
    <m/>
    <s v="9.2 Dev DB backup, then restore to 9.2 Test"/>
    <d v="2020-02-13T13:13:00"/>
    <x v="1"/>
  </r>
  <r>
    <n v="111384"/>
    <d v="2020-02-10T11:11:00"/>
    <s v="SQL Access Manager SQL Error"/>
    <s v="Aurora"/>
    <s v="Miller"/>
    <s v="Aurora Miller"/>
    <s v="aurora.miller@outlook.com"/>
    <x v="0"/>
    <x v="0"/>
    <x v="0"/>
    <x v="0"/>
    <d v="2020-02-11T15:44:00"/>
    <x v="0"/>
    <s v="NOT AVAILABLE"/>
    <s v="NO"/>
    <s v="YES"/>
    <s v="Jared Smith"/>
    <x v="3"/>
    <s v="Monique Smiths"/>
    <m/>
    <s v="Application of Leave Error"/>
    <d v="2020-02-10T15:11:00"/>
    <x v="1"/>
  </r>
  <r>
    <n v="111366"/>
    <d v="2020-01-03T14:02:00"/>
    <s v="Error on Finish Enrolling"/>
    <s v="Marvin"/>
    <s v="Peters"/>
    <s v="Marvin Peters"/>
    <s v="mpeters@outlook.com"/>
    <x v="0"/>
    <x v="0"/>
    <x v="0"/>
    <x v="0"/>
    <d v="2020-01-14T17:35:00"/>
    <x v="0"/>
    <s v="NOT AVAILABLE"/>
    <s v="NO"/>
    <s v="YES"/>
    <s v="Jared Smith"/>
    <x v="0"/>
    <s v="Charles Thomas"/>
    <m/>
    <s v="Training Process Name"/>
    <d v="2020-01-03T18:02:00"/>
    <x v="1"/>
  </r>
  <r>
    <n v="111364"/>
    <d v="2020-01-03T10:57:00"/>
    <s v="Slow loading in SAP - Jan 3, 6 2020"/>
    <s v="Jasper"/>
    <s v="John"/>
    <s v="Jasper John"/>
    <s v="jasper.john@gmail.com"/>
    <x v="0"/>
    <x v="0"/>
    <x v="0"/>
    <x v="0"/>
    <d v="2020-01-10T17:59:00"/>
    <x v="0"/>
    <s v="NOT AVAILABLE"/>
    <s v="NO"/>
    <s v="YES"/>
    <s v="Jared Smith"/>
    <x v="0"/>
    <s v="Sophia Walker"/>
    <m/>
    <s v="SPMS Report"/>
    <d v="2020-01-03T14:57:00"/>
    <x v="1"/>
  </r>
  <r>
    <n v="111357"/>
    <d v="2019-12-10T15:00:00"/>
    <s v="Request for reconfigure of Palo Alto"/>
    <s v="Tomi"/>
    <s v="Yamamoto"/>
    <s v="Tomi Yamamoto"/>
    <s v="tyamamoto@gmail.com"/>
    <x v="0"/>
    <x v="1"/>
    <x v="1"/>
    <x v="0"/>
    <d v="2019-12-18T16:37:00"/>
    <x v="0"/>
    <d v="2019-12-11T03:00:00"/>
    <s v="NO"/>
    <s v="YES"/>
    <s v="Stellar Murad"/>
    <x v="2"/>
    <s v="Grace Evans"/>
    <m/>
    <s v="Procedure or Document about Refreshing DB"/>
    <s v="No SLA for Request"/>
    <x v="0"/>
  </r>
  <r>
    <n v="111347"/>
    <d v="2019-11-22T16:35:00"/>
    <s v="SAP Production Downtime Issue - Nov 21, 22"/>
    <s v="John"/>
    <s v="Brown"/>
    <s v="John Brown"/>
    <s v="jbrown@outlook.com"/>
    <x v="0"/>
    <x v="0"/>
    <x v="0"/>
    <x v="0"/>
    <d v="2019-12-12T11:19:00"/>
    <x v="0"/>
    <d v="2019-11-23T04:35:00"/>
    <s v="NO"/>
    <s v="YES"/>
    <s v="Jared Smith"/>
    <x v="0"/>
    <s v="Kenneth Greene"/>
    <m/>
    <s v="View Leave Balance Error Page"/>
    <d v="2019-11-22T20:35:00"/>
    <x v="0"/>
  </r>
  <r>
    <n v="111331"/>
    <d v="2019-10-23T17:03:00"/>
    <s v="Delete or Rollback a payroll run"/>
    <s v="Melody"/>
    <s v="Thompson"/>
    <s v="Melody Thompson"/>
    <s v="mthompson@yahoo.com"/>
    <x v="0"/>
    <x v="0"/>
    <x v="0"/>
    <x v="0"/>
    <d v="2019-11-04T15:49:00"/>
    <x v="0"/>
    <d v="2019-10-25T17:00:00"/>
    <s v="NO"/>
    <s v="YES"/>
    <s v="Jared Smith"/>
    <x v="1"/>
    <s v="Rue Whitaker"/>
    <m/>
    <s v="Vacation Leave Issue"/>
    <d v="2019-10-23T21:03:00"/>
    <x v="0"/>
  </r>
  <r>
    <n v="111246"/>
    <d v="2019-07-01T14:06:00"/>
    <s v="Batch Process of student groups not working."/>
    <s v="Jasper"/>
    <s v="John"/>
    <s v="Jasper John"/>
    <s v="jasper.john@gmail.com"/>
    <x v="0"/>
    <x v="0"/>
    <x v="0"/>
    <x v="0"/>
    <d v="2019-10-22T18:12:00"/>
    <x v="0"/>
    <d v="2019-07-02T02:06:00"/>
    <s v="NO"/>
    <s v="YES"/>
    <s v="Jared Smith"/>
    <x v="0"/>
    <s v="Paul Rivers"/>
    <m/>
    <s v="Instance Connection Details"/>
    <d v="2019-07-01T18:06:00"/>
    <x v="0"/>
  </r>
  <r>
    <n v="111265"/>
    <d v="2019-07-18T14:02:00"/>
    <s v="BPM Staging error"/>
    <s v="Atom"/>
    <s v="Short"/>
    <s v="Atom Short"/>
    <s v="atom.short@gmail.com"/>
    <x v="0"/>
    <x v="1"/>
    <x v="0"/>
    <x v="0"/>
    <d v="2019-10-01T10:44:00"/>
    <x v="0"/>
    <d v="2019-07-19T02:02:00"/>
    <s v="NO"/>
    <s v="YES"/>
    <s v="Stellar Murad"/>
    <x v="4"/>
    <s v="Paul Smith"/>
    <m/>
    <s v="Clear Cache Browser Concern"/>
    <d v="2019-07-18T18:02:00"/>
    <x v="0"/>
  </r>
  <r>
    <n v="111306"/>
    <d v="2019-09-21T10:41:00"/>
    <s v="PALO ALTO DEVICE NO LIGHTS ON LAN PORTS"/>
    <s v="Tomi"/>
    <s v="Yamamoto"/>
    <s v="Tomi Yamamoto"/>
    <s v="tyamamoto@gmail.com"/>
    <x v="0"/>
    <x v="1"/>
    <x v="0"/>
    <x v="0"/>
    <d v="2019-09-27T17:04:00"/>
    <x v="0"/>
    <d v="2019-09-21T22:41:00"/>
    <s v="NO"/>
    <s v="YES"/>
    <s v="Stellar Murad"/>
    <x v="2"/>
    <s v="Cheena Carols"/>
    <m/>
    <s v="Assistance for iProcurement Page Personalization"/>
    <d v="2019-09-21T14:41:00"/>
    <x v="0"/>
  </r>
  <r>
    <n v="111147"/>
    <d v="2019-03-19T09:49:00"/>
    <s v="CANNOT LOGIN IN SAP"/>
    <s v="Aurora"/>
    <s v="Miller"/>
    <s v="Aurora Miller"/>
    <s v="aurora.miller@outlook.com"/>
    <x v="0"/>
    <x v="0"/>
    <x v="0"/>
    <x v="0"/>
    <d v="2019-09-11T17:26:00"/>
    <x v="0"/>
    <d v="2019-03-19T21:49:00"/>
    <s v="NO"/>
    <s v="YES"/>
    <s v="Jared Smith"/>
    <x v="0"/>
    <s v="Rex Farris"/>
    <m/>
    <s v="Submission of Leave"/>
    <d v="2019-03-19T13:49:00"/>
    <x v="0"/>
  </r>
  <r>
    <n v="111254"/>
    <d v="2019-07-09T08:36:00"/>
    <s v="SAP is not Accessible"/>
    <s v="Jasper"/>
    <s v="John"/>
    <s v="Jasper John"/>
    <s v="jasper.john@gmail.com"/>
    <x v="0"/>
    <x v="0"/>
    <x v="0"/>
    <x v="0"/>
    <d v="2019-09-11T17:23:00"/>
    <x v="0"/>
    <s v="NOT AVAILABLE"/>
    <s v="NO"/>
    <s v="YES"/>
    <s v="Jared Smith"/>
    <x v="0"/>
    <s v="Belle Garner"/>
    <m/>
    <s v="Exclude Public Holidays from Absence Duration"/>
    <d v="2019-07-09T12:36:00"/>
    <x v="1"/>
  </r>
  <r>
    <n v="111283"/>
    <d v="2019-08-08T07:17:00"/>
    <s v="JDE Prod not available (08 August 2019)"/>
    <s v="Julius"/>
    <s v="Wright"/>
    <s v="Julius Wright"/>
    <s v="jwirght@outlook.com"/>
    <x v="0"/>
    <x v="0"/>
    <x v="0"/>
    <x v="0"/>
    <d v="2019-08-28T11:09:00"/>
    <x v="0"/>
    <d v="2019-08-08T19:17:00"/>
    <s v="NO"/>
    <s v="YES"/>
    <s v="Jared Smith"/>
    <x v="1"/>
    <s v="Joseph Reynolds"/>
    <m/>
    <s v="Vacation Leave Rule"/>
    <d v="2019-08-08T11:17:00"/>
    <x v="0"/>
  </r>
  <r>
    <n v="111258"/>
    <d v="2019-07-11T08:07:00"/>
    <s v="ERROR 504"/>
    <s v="Marvin"/>
    <s v="Peters"/>
    <s v="Marvin Peters"/>
    <s v="mpeters@outlook.com"/>
    <x v="0"/>
    <x v="0"/>
    <x v="0"/>
    <x v="0"/>
    <d v="2019-07-17T17:49:00"/>
    <x v="0"/>
    <d v="2019-07-11T20:07:00"/>
    <s v="NO"/>
    <s v="YES"/>
    <s v="Jared Smith"/>
    <x v="0"/>
    <s v="Willard Smith"/>
    <m/>
    <s v="Set Timeout in Oracle Workflow"/>
    <d v="2019-07-11T12:07:00"/>
    <x v="0"/>
  </r>
  <r>
    <n v="111222"/>
    <d v="2019-06-04T09:33:00"/>
    <s v="Create specific function in the Responsibility"/>
    <s v="Wilson"/>
    <s v="Campus"/>
    <s v="Wilson Campus"/>
    <s v="wilson.campus@yahoo.com"/>
    <x v="0"/>
    <x v="0"/>
    <x v="0"/>
    <x v="0"/>
    <d v="2019-06-14T14:08:00"/>
    <x v="0"/>
    <d v="2019-06-07T17:00:00"/>
    <s v="NO"/>
    <s v="YES"/>
    <s v="Jared Smith"/>
    <x v="1"/>
    <s v="Cherie Mercurie"/>
    <m/>
    <s v="Error adding new tables on Audit Trail"/>
    <d v="2019-06-04T13:33:00"/>
    <x v="0"/>
  </r>
  <r>
    <n v="111210"/>
    <d v="2019-05-27T10:47:00"/>
    <s v="Error Loading Position List in Authority to Travel"/>
    <s v="Paul"/>
    <s v="Jiggins"/>
    <s v="Paul Jiggins"/>
    <s v="pjiggins@yahoo.com"/>
    <x v="0"/>
    <x v="0"/>
    <x v="0"/>
    <x v="0"/>
    <d v="2019-06-14T13:54:00"/>
    <x v="0"/>
    <d v="2019-06-10T17:00:00"/>
    <s v="NO"/>
    <s v="YES"/>
    <s v="Jared Smith"/>
    <x v="1"/>
    <s v="Sheila Ryder"/>
    <m/>
    <s v="Separate Remittance Advices Setup"/>
    <d v="2019-05-27T14:47:00"/>
    <x v="0"/>
  </r>
  <r>
    <n v="111168"/>
    <d v="2019-04-04T16:00:00"/>
    <s v="JDE Prod Slowdown 04 April 2019"/>
    <s v="Julius"/>
    <s v="Wright"/>
    <s v="Julius Wright"/>
    <s v="jwirght@outlook.com"/>
    <x v="0"/>
    <x v="0"/>
    <x v="0"/>
    <x v="0"/>
    <d v="2019-06-14T13:48:00"/>
    <x v="0"/>
    <d v="2019-04-05T04:00:00"/>
    <s v="NO"/>
    <s v="YES"/>
    <s v="Jared Smith"/>
    <x v="1"/>
    <s v="Winson Williams"/>
    <m/>
    <s v="System is busy."/>
    <d v="2019-04-04T20:00:00"/>
    <x v="0"/>
  </r>
  <r>
    <n v="111225"/>
    <d v="2019-06-06T08:37:00"/>
    <s v="Unable to Login in Prod Instance"/>
    <s v="John"/>
    <s v="Brown"/>
    <s v="John Brown"/>
    <s v="jbrown@outlook.com"/>
    <x v="0"/>
    <x v="0"/>
    <x v="0"/>
    <x v="0"/>
    <d v="2019-06-13T13:06:00"/>
    <x v="0"/>
    <d v="2019-06-06T20:37:00"/>
    <s v="NO"/>
    <s v="YES"/>
    <s v="Jared Smith"/>
    <x v="0"/>
    <s v="Michelle Walters"/>
    <m/>
    <s v="Issue on report paths"/>
    <d v="2019-06-06T12:37:00"/>
    <x v="0"/>
  </r>
  <r>
    <n v="111219"/>
    <d v="2019-05-31T11:35:00"/>
    <s v="oracle HRMS - Element Entry setup"/>
    <s v="Wilson"/>
    <s v="Campus"/>
    <s v="Wilson Campus"/>
    <s v="wilson.campus@yahoo.com"/>
    <x v="0"/>
    <x v="0"/>
    <x v="1"/>
    <x v="0"/>
    <d v="2019-06-10T14:52:00"/>
    <x v="0"/>
    <d v="2019-06-10T17:00:00"/>
    <s v="NO"/>
    <s v="YES"/>
    <s v="Jared Smith"/>
    <x v="1"/>
    <m/>
    <m/>
    <s v="Student is not appearing on the Classroster"/>
    <s v="No SLA for Request"/>
    <x v="1"/>
  </r>
  <r>
    <n v="111188"/>
    <d v="2019-04-29T15:18:00"/>
    <s v="JDE PROD - Error in Workflow Background Process"/>
    <s v="Julius"/>
    <s v="Wright"/>
    <s v="Julius Wright"/>
    <s v="jwirght@outlook.com"/>
    <x v="0"/>
    <x v="0"/>
    <x v="0"/>
    <x v="0"/>
    <d v="2019-06-04T17:19:00"/>
    <x v="0"/>
    <d v="2019-04-30T03:18:00"/>
    <s v="NO"/>
    <s v="YES"/>
    <s v="Jared Smith"/>
    <x v="1"/>
    <m/>
    <m/>
    <s v="Generating CHED_FT_2018 report"/>
    <d v="2019-04-29T19:18:00"/>
    <x v="0"/>
  </r>
  <r>
    <n v="111184"/>
    <d v="2019-04-24T14:18:00"/>
    <s v="JDE PROD - Slowdown access (24 Apr 2019)"/>
    <s v="Julius"/>
    <s v="Wright"/>
    <s v="Julius Wright"/>
    <s v="jwirght@outlook.com"/>
    <x v="0"/>
    <x v="0"/>
    <x v="0"/>
    <x v="0"/>
    <d v="2019-05-14T19:20:00"/>
    <x v="0"/>
    <d v="2019-04-25T02:18:00"/>
    <s v="NO"/>
    <s v="YES"/>
    <s v="Jared Smith"/>
    <x v="1"/>
    <m/>
    <m/>
    <s v="Excel-to-ci"/>
    <d v="2019-04-24T18:18:00"/>
    <x v="0"/>
  </r>
  <r>
    <n v="111171"/>
    <d v="2019-04-08T08:51:00"/>
    <s v="JDE Prod Error - Fail Web Server (08 Apr 2019)"/>
    <s v="Julius"/>
    <s v="Wright"/>
    <s v="Julius Wright"/>
    <s v="jwirght@outlook.com"/>
    <x v="0"/>
    <x v="0"/>
    <x v="0"/>
    <x v="0"/>
    <d v="2019-04-29T17:06:00"/>
    <x v="0"/>
    <d v="2019-04-08T20:51:00"/>
    <s v="NO"/>
    <s v="YES"/>
    <s v="Jared Smith"/>
    <x v="1"/>
    <m/>
    <m/>
    <s v="JDE Display Error upon Clicking HR Professional"/>
    <d v="2019-04-08T12:51:00"/>
    <x v="0"/>
  </r>
  <r>
    <n v="111181"/>
    <d v="2019-04-22T09:07:00"/>
    <s v="JDE PROD - Request not completing (22 Apr 2019)"/>
    <s v="Julius"/>
    <s v="Wright"/>
    <s v="Julius Wright"/>
    <s v="jwirght@outlook.com"/>
    <x v="0"/>
    <x v="0"/>
    <x v="0"/>
    <x v="0"/>
    <d v="2019-04-24T17:38:00"/>
    <x v="0"/>
    <d v="2019-04-22T21:07:00"/>
    <s v="NO"/>
    <s v="YES"/>
    <s v="Jared Smith"/>
    <x v="1"/>
    <m/>
    <m/>
    <s v="Authority to Hire Page Disabled"/>
    <d v="2019-04-22T13:07:00"/>
    <x v="0"/>
  </r>
  <r>
    <n v="111178"/>
    <d v="2019-04-17T11:24:00"/>
    <s v="JDE Prod Slowdown (17 Apr 2019)"/>
    <s v="Julius"/>
    <s v="Wright"/>
    <s v="Julius Wright"/>
    <s v="jwirght@outlook.com"/>
    <x v="0"/>
    <x v="0"/>
    <x v="0"/>
    <x v="0"/>
    <d v="2019-04-24T17:37:00"/>
    <x v="0"/>
    <d v="2019-04-17T23:24:00"/>
    <s v="NO"/>
    <s v="YES"/>
    <s v="Jared Smith"/>
    <x v="1"/>
    <m/>
    <m/>
    <s v="Request and Disable Account"/>
    <d v="2019-04-17T15:24:00"/>
    <x v="0"/>
  </r>
  <r>
    <n v="111108"/>
    <d v="2019-02-01T01:55:00"/>
    <s v="JDE Slowdown 29 January 2019"/>
    <s v="Julius"/>
    <s v="Wright"/>
    <s v="Julius Wright"/>
    <s v="jwirght@outlook.com"/>
    <x v="0"/>
    <x v="0"/>
    <x v="0"/>
    <x v="1"/>
    <d v="2019-04-01T15:15:00"/>
    <x v="0"/>
    <d v="2019-02-01T13:55:00"/>
    <s v="NO"/>
    <s v="YES"/>
    <s v="Stellar Murad"/>
    <x v="1"/>
    <m/>
    <m/>
    <s v="BATCH ELEMENT ENTRY ERROR"/>
    <d v="2019-02-01T05:55:00"/>
    <x v="0"/>
  </r>
  <r>
    <n v="111118"/>
    <d v="2019-02-04T10:04:00"/>
    <s v="JDE Slowdown 04 February 2019"/>
    <s v="Julius"/>
    <s v="Wright"/>
    <s v="Julius Wright"/>
    <s v="jwirght@outlook.com"/>
    <x v="0"/>
    <x v="0"/>
    <x v="0"/>
    <x v="0"/>
    <d v="2019-02-20T14:36:00"/>
    <x v="0"/>
    <d v="2019-02-04T22:04:00"/>
    <s v="NO"/>
    <s v="YES"/>
    <s v="Satya Prakash"/>
    <x v="1"/>
    <m/>
    <m/>
    <s v="Missing Contents in table"/>
    <d v="2019-02-04T14:04:00"/>
    <x v="0"/>
  </r>
  <r>
    <n v="111117"/>
    <d v="2019-02-01T13:56:00"/>
    <s v="SQL ERROR"/>
    <s v="Aurora"/>
    <s v="Miller"/>
    <s v="Aurora Miller"/>
    <s v="aurora.miller@outlook.com"/>
    <x v="0"/>
    <x v="0"/>
    <x v="0"/>
    <x v="0"/>
    <d v="2019-02-20T14:34:00"/>
    <x v="0"/>
    <d v="2019-02-02T01:56:00"/>
    <s v="NO"/>
    <s v="YES"/>
    <s v="Raya Musk"/>
    <x v="0"/>
    <m/>
    <m/>
    <s v="Attach/Link an Approver Group to a Rule"/>
    <d v="2019-02-01T17:56:00"/>
    <x v="0"/>
  </r>
  <r>
    <n v="135991"/>
    <d v="2018-10-08T00:32:00"/>
    <s v="FORTIGATE 200E Expiration."/>
    <s v="Joseph"/>
    <s v="Reynolds"/>
    <s v="Joseph Reynolds"/>
    <s v="jreynolds@yahoo.com"/>
    <x v="0"/>
    <x v="1"/>
    <x v="1"/>
    <x v="0"/>
    <d v="2018-12-06T01:09:00"/>
    <x v="1"/>
    <d v="2019-10-01T17:00:00"/>
    <s v="YES"/>
    <s v="YES"/>
    <s v="Stellar Murad"/>
    <x v="5"/>
    <m/>
    <m/>
    <s v="Development Instance (. 83 )"/>
    <s v="No SLA for Request"/>
    <x v="1"/>
  </r>
  <r>
    <n v="111478"/>
    <d v="2020-07-30T13:27:00"/>
    <s v="Create Accounting Warning Error Messages"/>
    <s v="Kimberly"/>
    <s v="Jones"/>
    <s v="Kimberly Jones"/>
    <s v="kjones@outlook.com"/>
    <x v="1"/>
    <x v="0"/>
    <x v="0"/>
    <x v="0"/>
    <d v="2021-04-08T15:18:00"/>
    <x v="2"/>
    <d v="2020-07-30T19:27:00"/>
    <s v="YES"/>
    <s v="YES"/>
    <s v="Mark Jikkins"/>
    <x v="1"/>
    <m/>
    <m/>
    <s v="Error in Accessing Authority to HIRE"/>
    <d v="2020-08-04T00:00:00"/>
    <x v="0"/>
  </r>
  <r>
    <n v="111633"/>
    <d v="2021-03-11T10:41:00"/>
    <s v="Chedft_2018 Error Generating"/>
    <s v="Jasper"/>
    <s v="John"/>
    <s v="Jasper John"/>
    <s v="jasper.john@gmail.com"/>
    <x v="1"/>
    <x v="0"/>
    <x v="0"/>
    <x v="0"/>
    <d v="2021-04-07T15:05:00"/>
    <x v="1"/>
    <d v="2021-03-16T10:41:00"/>
    <s v="YES"/>
    <s v="NO"/>
    <s v="Mark Jikkins"/>
    <x v="0"/>
    <m/>
    <m/>
    <s v="Error Page upon log in to JDE Prod (04 Mar 2019)"/>
    <d v="2021-03-16T00:00:00"/>
    <x v="0"/>
  </r>
  <r>
    <n v="111649"/>
    <d v="2021-03-23T16:39:00"/>
    <s v="Error Uploading Template in Report Definition"/>
    <s v="Jasper"/>
    <s v="John"/>
    <s v="Jasper John"/>
    <s v="jasper.john@gmail.com"/>
    <x v="1"/>
    <x v="0"/>
    <x v="0"/>
    <x v="0"/>
    <d v="2021-04-05T08:50:00"/>
    <x v="2"/>
    <d v="2023-09-22T04:39:00"/>
    <s v="NO"/>
    <s v="YES"/>
    <s v="Mark Jikkins"/>
    <x v="0"/>
    <m/>
    <m/>
    <s v="Excel-to-CI Incomplete Fields"/>
    <d v="2021-03-26T00:00:00"/>
    <x v="1"/>
  </r>
  <r>
    <n v="111570"/>
    <d v="2020-12-04T09:35:00"/>
    <s v="Applying Withholding Tax"/>
    <s v="Kimberly"/>
    <s v="Jones"/>
    <s v="Kimberly Jones"/>
    <s v="kjones@outlook.com"/>
    <x v="1"/>
    <x v="0"/>
    <x v="0"/>
    <x v="0"/>
    <d v="2021-03-31T11:52:00"/>
    <x v="1"/>
    <d v="2020-12-04T15:35:00"/>
    <s v="YES"/>
    <s v="YES"/>
    <s v="Mark Jikkins"/>
    <x v="1"/>
    <m/>
    <m/>
    <s v="View PMP reports of all users"/>
    <d v="2020-12-09T00:00:00"/>
    <x v="0"/>
  </r>
  <r>
    <n v="111501"/>
    <d v="2020-09-09T13:27:00"/>
    <s v="Self Service - Legislative Information"/>
    <s v="Troy"/>
    <s v="Daniels"/>
    <s v="Troy Daniels"/>
    <s v="troy.daniels@outlook.com"/>
    <x v="1"/>
    <x v="0"/>
    <x v="0"/>
    <x v="0"/>
    <d v="2021-03-15T18:56:00"/>
    <x v="0"/>
    <d v="2020-09-12T13:27:00"/>
    <s v="NO"/>
    <s v="YES"/>
    <s v="Jared Smith"/>
    <x v="1"/>
    <m/>
    <m/>
    <s v="DEV Instance"/>
    <d v="2020-09-14T00:00:00"/>
    <x v="0"/>
  </r>
  <r>
    <n v="111590"/>
    <d v="2021-01-10T21:35:00"/>
    <s v="SPMS - Approver's Page"/>
    <s v="Jane"/>
    <s v="Wilberts"/>
    <s v="Jane Wilberts"/>
    <s v="jwilberts@mailinator.com"/>
    <x v="1"/>
    <x v="0"/>
    <x v="0"/>
    <x v="0"/>
    <d v="2021-02-08T17:02:00"/>
    <x v="0"/>
    <d v="2021-01-11T03:35:00"/>
    <s v="NO"/>
    <s v="YES"/>
    <s v="Jared Smith"/>
    <x v="1"/>
    <m/>
    <m/>
    <s v="List of Master Data in SAP"/>
    <d v="2021-01-13T00:00:00"/>
    <x v="0"/>
  </r>
  <r>
    <n v="111597"/>
    <d v="2021-01-22T13:59:00"/>
    <s v="UP Los Baños not included in PMP"/>
    <s v="Jane"/>
    <s v="Wilberts"/>
    <s v="Jane Wilberts"/>
    <s v="jwilberts@mailinator.com"/>
    <x v="1"/>
    <x v="0"/>
    <x v="0"/>
    <x v="0"/>
    <d v="2021-02-05T17:31:00"/>
    <x v="0"/>
    <d v="2021-01-22T19:59:00"/>
    <s v="NO"/>
    <s v="YES"/>
    <s v="Jared Smith"/>
    <x v="1"/>
    <m/>
    <m/>
    <s v="Issue with Workflow Administrator Responsibility"/>
    <d v="2021-01-27T00:00:00"/>
    <x v="0"/>
  </r>
  <r>
    <n v="111601"/>
    <d v="2021-01-28T17:07:00"/>
    <s v="Slow Performance"/>
    <s v="Aurora"/>
    <s v="Miller"/>
    <s v="Aurora Miller"/>
    <s v="aurora.miller@outlook.com"/>
    <x v="1"/>
    <x v="0"/>
    <x v="0"/>
    <x v="0"/>
    <d v="2021-01-29T17:14:00"/>
    <x v="0"/>
    <d v="2021-01-28T23:07:00"/>
    <s v="NO"/>
    <s v="YES"/>
    <s v="Jared Smith"/>
    <x v="0"/>
    <m/>
    <m/>
    <s v="Class Roster."/>
    <d v="2021-02-02T00:00:00"/>
    <x v="0"/>
  </r>
  <r>
    <n v="111549"/>
    <d v="2020-11-10T10:16:00"/>
    <s v="Java loads but won't launch applet"/>
    <s v="Kenex"/>
    <s v="Willows"/>
    <s v="Kenex Willows"/>
    <s v="kwillows@yahoo.com"/>
    <x v="1"/>
    <x v="0"/>
    <x v="0"/>
    <x v="0"/>
    <d v="2021-01-22T18:08:00"/>
    <x v="0"/>
    <d v="2020-11-10T22:16:00"/>
    <s v="NO"/>
    <s v="YES"/>
    <s v="Jared Smith"/>
    <x v="1"/>
    <m/>
    <m/>
    <s v="Query Report Scheduler Issue"/>
    <d v="2020-11-13T00:00:00"/>
    <x v="0"/>
  </r>
  <r>
    <n v="111588"/>
    <d v="2020-12-29T12:37:00"/>
    <s v="End date element entries for 300 Employees"/>
    <s v="Melody"/>
    <s v="Thompson"/>
    <s v="Melody Thompson"/>
    <s v="mthompson@yahoo.com"/>
    <x v="1"/>
    <x v="0"/>
    <x v="1"/>
    <x v="0"/>
    <d v="2021-01-19T17:38:00"/>
    <x v="0"/>
    <d v="2020-12-30T00:37:00"/>
    <s v="NO"/>
    <s v="YES"/>
    <s v="Jared Smith"/>
    <x v="1"/>
    <m/>
    <m/>
    <s v="Deferred Status AME Approval Expense Report"/>
    <s v="No SLA for Request"/>
    <x v="0"/>
  </r>
  <r>
    <n v="111565"/>
    <d v="2020-12-01T09:47:00"/>
    <s v="Slowdown in JDE Prod"/>
    <s v="Melody"/>
    <s v="Thompson"/>
    <s v="Melody Thompson"/>
    <s v="mthompson@yahoo.com"/>
    <x v="1"/>
    <x v="0"/>
    <x v="0"/>
    <x v="0"/>
    <d v="2021-01-19T17:31:00"/>
    <x v="0"/>
    <d v="2020-12-01T21:47:00"/>
    <s v="NO"/>
    <s v="YES"/>
    <s v="Jared Smith"/>
    <x v="1"/>
    <m/>
    <m/>
    <s v="Preparation for 9.2 Upgrade"/>
    <d v="2020-12-04T00:00:00"/>
    <x v="0"/>
  </r>
  <r>
    <n v="111587"/>
    <d v="2020-12-29T12:22:00"/>
    <s v="Errors in ODSM"/>
    <s v="Jasper"/>
    <s v="John"/>
    <s v="Jasper John"/>
    <s v="jasper.john@gmail.com"/>
    <x v="1"/>
    <x v="0"/>
    <x v="0"/>
    <x v="0"/>
    <d v="2021-01-13T17:04:00"/>
    <x v="0"/>
    <d v="2020-12-30T00:22:00"/>
    <s v="NO"/>
    <s v="YES"/>
    <s v="Jared Smith"/>
    <x v="0"/>
    <m/>
    <m/>
    <s v="Error Message upon Clicking the Responsibility"/>
    <d v="2021-01-01T00:00:00"/>
    <x v="0"/>
  </r>
  <r>
    <n v="111574"/>
    <d v="2020-12-10T09:52:00"/>
    <s v="12/01/2020 11:58AM ODSM Login Issue"/>
    <s v="Aurora"/>
    <s v="Miller"/>
    <s v="Aurora Miller"/>
    <s v="aurora.miller@outlook.com"/>
    <x v="1"/>
    <x v="0"/>
    <x v="0"/>
    <x v="0"/>
    <d v="2021-01-04T17:46:00"/>
    <x v="0"/>
    <d v="2020-12-10T21:52:00"/>
    <s v="NO"/>
    <s v="YES"/>
    <s v="Jared Smith"/>
    <x v="0"/>
    <m/>
    <m/>
    <s v="VPN"/>
    <d v="2020-12-15T00:00:00"/>
    <x v="0"/>
  </r>
  <r>
    <n v="111577"/>
    <d v="2020-12-10T10:15:00"/>
    <s v="12/03/2020 11:37AM ODSM Issue"/>
    <s v="Aurora"/>
    <s v="Miller"/>
    <s v="Aurora Miller"/>
    <s v="aurora.miller@outlook.com"/>
    <x v="1"/>
    <x v="0"/>
    <x v="0"/>
    <x v="0"/>
    <d v="2021-01-04T17:42:00"/>
    <x v="0"/>
    <d v="2020-12-10T22:15:00"/>
    <s v="NO"/>
    <s v="YES"/>
    <s v="Jared Smith"/>
    <x v="0"/>
    <m/>
    <m/>
    <s v="Timed out transactions in the worklist of approver"/>
    <d v="2020-12-15T00:00:00"/>
    <x v="0"/>
  </r>
  <r>
    <n v="111506"/>
    <d v="2020-09-23T18:02:00"/>
    <s v="Create Accounting - Accounting Class Error"/>
    <s v="Kimberly"/>
    <s v="Jones"/>
    <s v="Kimberly Jones"/>
    <s v="kjones@outlook.com"/>
    <x v="1"/>
    <x v="0"/>
    <x v="0"/>
    <x v="0"/>
    <d v="2020-12-09T12:30:00"/>
    <x v="2"/>
    <d v="2020-09-24T00:02:00"/>
    <s v="YES"/>
    <s v="NO"/>
    <s v="Mark Jikkins"/>
    <x v="1"/>
    <m/>
    <m/>
    <s v="DEV NOT ACCESSIBLE"/>
    <d v="2020-09-28T00:00:00"/>
    <x v="0"/>
  </r>
  <r>
    <n v="111539"/>
    <d v="2020-10-21T15:16:00"/>
    <s v="APP-SQLAP-10000 in Payables Module"/>
    <s v="Kenex"/>
    <s v="Willows"/>
    <s v="Kenex Willows"/>
    <s v="kwillows@yahoo.com"/>
    <x v="1"/>
    <x v="0"/>
    <x v="1"/>
    <x v="0"/>
    <d v="2020-12-03T08:00:00"/>
    <x v="0"/>
    <d v="2020-10-22T03:16:00"/>
    <s v="NO"/>
    <s v="YES"/>
    <s v="Jared Smith"/>
    <x v="1"/>
    <m/>
    <m/>
    <s v="Cannot connect to PROD database"/>
    <s v="No SLA for Request"/>
    <x v="0"/>
  </r>
  <r>
    <n v="111535"/>
    <d v="2020-10-19T10:00:00"/>
    <s v="VPN Setup"/>
    <s v="Tomi"/>
    <s v="Yamamoto"/>
    <s v="Tomi Yamamoto"/>
    <s v="tyamamoto@gmail.com"/>
    <x v="1"/>
    <x v="1"/>
    <x v="1"/>
    <x v="0"/>
    <d v="2020-11-17T12:22:00"/>
    <x v="0"/>
    <d v="2020-10-19T22:00:00"/>
    <s v="NO"/>
    <s v="YES"/>
    <s v="Jared Smith"/>
    <x v="4"/>
    <m/>
    <m/>
    <s v="Error when filing Authority to Fill"/>
    <s v="No SLA for Request"/>
    <x v="0"/>
  </r>
  <r>
    <n v="111517"/>
    <d v="2020-10-05T13:03:00"/>
    <s v="Cannot Generate report after DB Downgrade"/>
    <s v="Aurora"/>
    <s v="Miller"/>
    <s v="Aurora Miller"/>
    <s v="aurora.miller@outlook.com"/>
    <x v="1"/>
    <x v="0"/>
    <x v="0"/>
    <x v="0"/>
    <d v="2020-10-14T17:16:00"/>
    <x v="0"/>
    <d v="2020-10-06T01:03:00"/>
    <s v="NO"/>
    <s v="YES"/>
    <s v="Jared Smith"/>
    <x v="0"/>
    <m/>
    <m/>
    <s v="Missing Project in App Design/DB"/>
    <d v="2020-10-08T00:00:00"/>
    <x v="0"/>
  </r>
  <r>
    <n v="111495"/>
    <d v="2020-08-23T14:23:00"/>
    <s v="Web ADI Issue"/>
    <s v="Kimberly"/>
    <s v="Jones"/>
    <s v="Kimberly Jones"/>
    <s v="kjones@outlook.com"/>
    <x v="1"/>
    <x v="0"/>
    <x v="0"/>
    <x v="0"/>
    <d v="2020-09-23T18:27:00"/>
    <x v="0"/>
    <d v="2020-08-24T02:23:00"/>
    <s v="NO"/>
    <s v="YES"/>
    <s v="Jared Smith"/>
    <x v="1"/>
    <m/>
    <m/>
    <s v="Automatic approval of salary"/>
    <d v="2020-08-26T00:00:00"/>
    <x v="0"/>
  </r>
  <r>
    <n v="111498"/>
    <d v="2020-08-27T10:53:00"/>
    <s v="Error still occured in BEE Spreadsheet page"/>
    <s v="Melody"/>
    <s v="Thompson"/>
    <s v="Melody Thompson"/>
    <s v="mthompson@yahoo.com"/>
    <x v="1"/>
    <x v="0"/>
    <x v="0"/>
    <x v="0"/>
    <d v="2020-09-21T14:17:00"/>
    <x v="0"/>
    <d v="2020-08-27T22:53:00"/>
    <s v="NO"/>
    <s v="YES"/>
    <s v="Jared Smith"/>
    <x v="1"/>
    <m/>
    <m/>
    <s v="Error when creating Organization on TEST"/>
    <d v="2020-09-01T00:00:00"/>
    <x v="0"/>
  </r>
  <r>
    <n v="111474"/>
    <d v="2020-07-21T13:39:00"/>
    <s v="Oracle Web ADI: Fatal Error"/>
    <s v="Kimberly"/>
    <s v="Jones"/>
    <s v="Kimberly Jones"/>
    <s v="kjones@outlook.com"/>
    <x v="1"/>
    <x v="0"/>
    <x v="0"/>
    <x v="0"/>
    <d v="2020-08-05T17:49:00"/>
    <x v="0"/>
    <d v="2020-07-22T01:39:00"/>
    <s v="NO"/>
    <s v="YES"/>
    <s v="Jared Smith"/>
    <x v="1"/>
    <m/>
    <m/>
    <s v="JDE Test Instance - Workflow Background Process"/>
    <d v="2020-07-24T00:00:00"/>
    <x v="0"/>
  </r>
  <r>
    <n v="111469"/>
    <d v="2020-07-13T11:03:00"/>
    <s v="Error page in BEE spreadsheet Interface"/>
    <s v="Melody"/>
    <s v="Thompson"/>
    <s v="Melody Thompson"/>
    <s v="mthompson@yahoo.com"/>
    <x v="1"/>
    <x v="0"/>
    <x v="0"/>
    <x v="0"/>
    <d v="2020-08-03T12:12:00"/>
    <x v="0"/>
    <d v="2020-07-13T23:03:00"/>
    <s v="NO"/>
    <s v="YES"/>
    <s v="Jared Smith"/>
    <x v="1"/>
    <m/>
    <m/>
    <s v="Error when opening Java Applet"/>
    <d v="2020-07-16T00:00:00"/>
    <x v="0"/>
  </r>
  <r>
    <n v="111446"/>
    <d v="2020-06-18T15:35:00"/>
    <s v="URL Attachment - Authority to Fill"/>
    <s v="Troy"/>
    <s v="Daniels"/>
    <s v="Troy Daniels"/>
    <s v="troy.daniels@outlook.com"/>
    <x v="1"/>
    <x v="0"/>
    <x v="0"/>
    <x v="0"/>
    <d v="2020-07-30T17:03:00"/>
    <x v="0"/>
    <d v="2020-06-19T03:35:00"/>
    <s v="NO"/>
    <s v="YES"/>
    <s v="Jared Smith"/>
    <x v="1"/>
    <m/>
    <m/>
    <s v="testing email alerts"/>
    <d v="2020-06-23T00:00:00"/>
    <x v="0"/>
  </r>
  <r>
    <n v="111382"/>
    <d v="2020-02-07T15:32:00"/>
    <s v="Set up and Configuration of ESET"/>
    <s v="Tomi"/>
    <s v="Yamamoto"/>
    <s v="Tomi Yamamoto"/>
    <s v="tyamamoto@gmail.com"/>
    <x v="1"/>
    <x v="1"/>
    <x v="1"/>
    <x v="0"/>
    <d v="2020-07-13T12:15:00"/>
    <x v="0"/>
    <d v="2020-02-08T03:32:00"/>
    <s v="NO"/>
    <s v="YES"/>
    <s v="Jared Smith"/>
    <x v="2"/>
    <m/>
    <m/>
    <s v="Authentication failed when running Reports"/>
    <s v="No SLA for Request"/>
    <x v="0"/>
  </r>
  <r>
    <n v="111456"/>
    <d v="2020-07-02T12:11:00"/>
    <s v="Notifications"/>
    <s v="Jane"/>
    <s v="Wilberts"/>
    <s v="Jane Wilberts"/>
    <s v="jwilberts@mailinator.com"/>
    <x v="1"/>
    <x v="0"/>
    <x v="1"/>
    <x v="0"/>
    <d v="2020-07-06T17:36:00"/>
    <x v="0"/>
    <s v="NOT AVAILABLE"/>
    <s v="NO"/>
    <s v="YES"/>
    <s v="Jared Smith"/>
    <x v="1"/>
    <m/>
    <m/>
    <s v="JDE Test Instance - Notification Search Criteria"/>
    <s v="No SLA for Request"/>
    <x v="1"/>
  </r>
  <r>
    <n v="111417"/>
    <d v="2020-04-29T07:45:00"/>
    <s v="Workspace Problem after BPM version Upgrade"/>
    <s v="Willard"/>
    <s v="Smith"/>
    <s v="Willard Smith"/>
    <s v="willard.smith@mailinator.com"/>
    <x v="1"/>
    <x v="1"/>
    <x v="0"/>
    <x v="0"/>
    <d v="2020-06-25T16:39:00"/>
    <x v="0"/>
    <d v="2020-04-29T19:45:00"/>
    <s v="NO"/>
    <s v="YES"/>
    <s v="Jared Smith"/>
    <x v="6"/>
    <m/>
    <m/>
    <s v="JDE Prod - DV Approval Issue (11-Apr-2019)"/>
    <d v="2020-05-04T00:00:00"/>
    <x v="0"/>
  </r>
  <r>
    <n v="111434"/>
    <d v="2020-06-03T16:30:00"/>
    <s v="Find oracle table of Position Occupancy"/>
    <s v="Melody"/>
    <s v="Thompson"/>
    <s v="Melody Thompson"/>
    <s v="mthompson@yahoo.com"/>
    <x v="1"/>
    <x v="0"/>
    <x v="1"/>
    <x v="0"/>
    <d v="2020-06-24T15:39:00"/>
    <x v="0"/>
    <s v="NOT AVAILABLE"/>
    <s v="NO"/>
    <s v="YES"/>
    <s v="Jared Smith"/>
    <x v="1"/>
    <m/>
    <m/>
    <s v="Hung Concurrent Request: Open Budget Year"/>
    <s v="No SLA for Request"/>
    <x v="1"/>
  </r>
  <r>
    <n v="111437"/>
    <d v="2020-06-08T11:35:00"/>
    <s v="Replace actual email in TEST instance"/>
    <s v="Melody"/>
    <s v="Thompson"/>
    <s v="Melody Thompson"/>
    <s v="mthompson@yahoo.com"/>
    <x v="1"/>
    <x v="0"/>
    <x v="1"/>
    <x v="0"/>
    <d v="2020-06-15T08:43:00"/>
    <x v="0"/>
    <s v="NOT AVAILABLE"/>
    <s v="NO"/>
    <s v="YES"/>
    <s v="Jared Smith"/>
    <x v="1"/>
    <m/>
    <m/>
    <s v="Authority to Fill Error"/>
    <s v="No SLA for Request"/>
    <x v="1"/>
  </r>
  <r>
    <n v="111353"/>
    <d v="2019-12-04T14:16:00"/>
    <s v="Can't Access My Account"/>
    <s v="Marvin"/>
    <s v="Peters"/>
    <s v="Marvin Peters"/>
    <s v="mpeters@outlook.com"/>
    <x v="1"/>
    <x v="0"/>
    <x v="0"/>
    <x v="0"/>
    <d v="2020-05-11T17:18:00"/>
    <x v="0"/>
    <s v="NOT AVAILABLE"/>
    <s v="NO"/>
    <s v="YES"/>
    <s v="Jared Smith"/>
    <x v="0"/>
    <m/>
    <m/>
    <s v="Reverse Payment with Loan Charge"/>
    <d v="2019-12-09T00:00:00"/>
    <x v="1"/>
  </r>
  <r>
    <n v="111320"/>
    <d v="2019-10-08T15:38:00"/>
    <s v="Deferred PO transactions"/>
    <s v="Reah"/>
    <s v="Junes"/>
    <s v="Reah Junes"/>
    <s v="rjunes@yahoo.com"/>
    <x v="1"/>
    <x v="0"/>
    <x v="0"/>
    <x v="0"/>
    <d v="2020-05-07T13:24:00"/>
    <x v="0"/>
    <s v="NOT AVAILABLE"/>
    <s v="NO"/>
    <s v="YES"/>
    <s v="Jared Smith"/>
    <x v="1"/>
    <m/>
    <m/>
    <s v="Cross-reg GWA Computation"/>
    <d v="2019-10-11T00:00:00"/>
    <x v="1"/>
  </r>
  <r>
    <n v="111390"/>
    <d v="2020-02-18T11:05:00"/>
    <s v="Expense Report Stuck At AME Approval Process/Block"/>
    <s v="Kenex"/>
    <s v="Willows"/>
    <s v="Kenex Willows"/>
    <s v="kwillows@yahoo.com"/>
    <x v="1"/>
    <x v="0"/>
    <x v="0"/>
    <x v="0"/>
    <d v="2020-05-06T15:46:00"/>
    <x v="0"/>
    <s v="NOT AVAILABLE"/>
    <s v="NO"/>
    <s v="YES"/>
    <s v="Jared Smith"/>
    <x v="1"/>
    <m/>
    <m/>
    <s v="Verify Long-running SQL code"/>
    <d v="2020-02-21T00:00:00"/>
    <x v="1"/>
  </r>
  <r>
    <n v="111409"/>
    <d v="2020-04-15T11:46:00"/>
    <s v="Server failed to start (Application Server)"/>
    <s v="John"/>
    <s v="Brown"/>
    <s v="John Brown"/>
    <s v="jbrown@outlook.com"/>
    <x v="1"/>
    <x v="0"/>
    <x v="0"/>
    <x v="0"/>
    <d v="2020-04-16T15:34:00"/>
    <x v="0"/>
    <s v="NOT AVAILABLE"/>
    <s v="NO"/>
    <s v="YES"/>
    <s v="Jared Smith"/>
    <x v="3"/>
    <m/>
    <m/>
    <s v="Request for Read-Only Access to PROD DB"/>
    <d v="2020-04-20T00:00:00"/>
    <x v="1"/>
  </r>
  <r>
    <n v="111383"/>
    <d v="2020-02-10T10:03:00"/>
    <s v="JDE Approval cannot be approved or transferred"/>
    <s v="Kenex"/>
    <s v="Willows"/>
    <s v="Kenex Willows"/>
    <s v="kwillows@yahoo.com"/>
    <x v="1"/>
    <x v="0"/>
    <x v="0"/>
    <x v="0"/>
    <d v="2020-04-08T17:09:00"/>
    <x v="0"/>
    <s v="NOT AVAILABLE"/>
    <s v="NO"/>
    <s v="YES"/>
    <s v="Jared Smith"/>
    <x v="1"/>
    <m/>
    <m/>
    <s v="JDE PROD - Error Page (03 May 2019)"/>
    <d v="2020-02-13T00:00:00"/>
    <x v="1"/>
  </r>
  <r>
    <n v="111404"/>
    <d v="2020-03-23T16:08:00"/>
    <s v="CS 9.2 Server Issue"/>
    <s v="John"/>
    <s v="Brown"/>
    <s v="John Brown"/>
    <s v="jbrown@outlook.com"/>
    <x v="1"/>
    <x v="0"/>
    <x v="0"/>
    <x v="0"/>
    <d v="2020-04-02T17:22:00"/>
    <x v="0"/>
    <s v="NOT AVAILABLE"/>
    <s v="NO"/>
    <s v="YES"/>
    <s v="Jared Smith"/>
    <x v="0"/>
    <m/>
    <m/>
    <s v="Unable to received Email Notif. on PassChanged"/>
    <d v="2020-03-26T00:00:00"/>
    <x v="1"/>
  </r>
  <r>
    <n v="111401"/>
    <d v="2020-03-13T11:12:00"/>
    <s v="Application Designer in 9.0 PROD"/>
    <s v="John"/>
    <s v="Brown"/>
    <s v="John Brown"/>
    <s v="jbrown@outlook.com"/>
    <x v="1"/>
    <x v="0"/>
    <x v="0"/>
    <x v="0"/>
    <d v="2020-03-24T17:08:00"/>
    <x v="0"/>
    <s v="NOT AVAILABLE"/>
    <s v="NO"/>
    <s v="YES"/>
    <s v="Jared Smith"/>
    <x v="0"/>
    <m/>
    <m/>
    <s v="Portal problem"/>
    <d v="2020-03-18T00:00:00"/>
    <x v="1"/>
  </r>
  <r>
    <n v="111393"/>
    <d v="2020-02-28T13:48:00"/>
    <s v="Can't Access Test Instance"/>
    <s v="Jane"/>
    <s v="Wilberts"/>
    <s v="Jane Wilberts"/>
    <s v="jwilberts@mailinator.com"/>
    <x v="1"/>
    <x v="0"/>
    <x v="0"/>
    <x v="0"/>
    <d v="2020-03-23T13:06:00"/>
    <x v="0"/>
    <s v="NOT AVAILABLE"/>
    <s v="NO"/>
    <s v="YES"/>
    <s v="Jared Smith"/>
    <x v="1"/>
    <m/>
    <m/>
    <s v="Accounts"/>
    <d v="2020-03-04T00:00:00"/>
    <x v="1"/>
  </r>
  <r>
    <n v="111391"/>
    <d v="2020-02-26T15:36:00"/>
    <s v="PROD: Security changed in latest start date field"/>
    <s v="Melody"/>
    <s v="Thompson"/>
    <s v="Melody Thompson"/>
    <s v="mthompson@yahoo.com"/>
    <x v="1"/>
    <x v="0"/>
    <x v="1"/>
    <x v="0"/>
    <d v="2020-03-05T14:11:00"/>
    <x v="0"/>
    <s v="NOT AVAILABLE"/>
    <s v="NO"/>
    <s v="YES"/>
    <s v="Jared Smith"/>
    <x v="1"/>
    <m/>
    <m/>
    <s v="OpenVPN locked account"/>
    <s v="No SLA for Request"/>
    <x v="1"/>
  </r>
  <r>
    <n v="111380"/>
    <d v="2020-01-30T10:36:00"/>
    <s v="Reset of PALO ALTO"/>
    <s v="Tomi"/>
    <s v="Yamamoto"/>
    <s v="Tomi Yamamoto"/>
    <s v="tyamamoto@gmail.com"/>
    <x v="1"/>
    <x v="1"/>
    <x v="1"/>
    <x v="0"/>
    <d v="2020-02-07T16:37:00"/>
    <x v="0"/>
    <d v="2020-01-30T22:36:00"/>
    <s v="NO"/>
    <s v="YES"/>
    <s v="Stellar Murad"/>
    <x v="2"/>
    <m/>
    <m/>
    <s v="Cannot delete duplicate records of 3 employees"/>
    <s v="No SLA for Request"/>
    <x v="0"/>
  </r>
  <r>
    <n v="111378"/>
    <d v="2020-01-27T14:08:00"/>
    <s v="SF Error"/>
    <s v="Aurora"/>
    <s v="Miller"/>
    <s v="Aurora Miller"/>
    <s v="aurora.miller@outlook.com"/>
    <x v="1"/>
    <x v="0"/>
    <x v="0"/>
    <x v="0"/>
    <d v="2020-01-31T16:36:00"/>
    <x v="0"/>
    <s v="NOT AVAILABLE"/>
    <s v="NO"/>
    <s v="YES"/>
    <s v="Jared Smith"/>
    <x v="0"/>
    <m/>
    <m/>
    <s v="No student enrolled in class."/>
    <d v="2020-01-30T00:00:00"/>
    <x v="1"/>
  </r>
  <r>
    <n v="111369"/>
    <d v="2020-01-10T08:39:00"/>
    <s v="Slow Loading of SAP Jan 10 2020"/>
    <s v="Jasper"/>
    <s v="John"/>
    <s v="Jasper John"/>
    <s v="jasper.john@gmail.com"/>
    <x v="1"/>
    <x v="0"/>
    <x v="0"/>
    <x v="0"/>
    <d v="2020-01-27T17:40:00"/>
    <x v="0"/>
    <s v="NOT AVAILABLE"/>
    <s v="NO"/>
    <s v="YES"/>
    <s v="Jared Smith"/>
    <x v="0"/>
    <m/>
    <m/>
    <s v="Request for VPN Account"/>
    <d v="2020-01-15T00:00:00"/>
    <x v="1"/>
  </r>
  <r>
    <n v="111318"/>
    <d v="2019-10-04T14:22:00"/>
    <s v="AME Approval Udpdates not reflecting in the DB"/>
    <s v="Reah"/>
    <s v="Junes"/>
    <s v="Reah Junes"/>
    <s v="rjunes@yahoo.com"/>
    <x v="1"/>
    <x v="0"/>
    <x v="0"/>
    <x v="0"/>
    <d v="2020-01-15T17:18:00"/>
    <x v="0"/>
    <s v="NOT AVAILABLE"/>
    <s v="NO"/>
    <s v="YES"/>
    <s v="Jared Smith"/>
    <x v="1"/>
    <m/>
    <m/>
    <s v="Request for instructions for post-cloning steps fo"/>
    <d v="2019-10-09T00:00:00"/>
    <x v="1"/>
  </r>
  <r>
    <n v="111361"/>
    <d v="2019-12-23T16:59:00"/>
    <s v="PeopleSoft Restricted Service"/>
    <s v="John"/>
    <s v="Brown"/>
    <s v="John Brown"/>
    <s v="jbrown@outlook.com"/>
    <x v="1"/>
    <x v="0"/>
    <x v="0"/>
    <x v="0"/>
    <d v="2020-01-08T10:38:00"/>
    <x v="0"/>
    <d v="2019-12-24T04:59:00"/>
    <s v="NO"/>
    <s v="YES"/>
    <s v="Jared Smith"/>
    <x v="0"/>
    <m/>
    <m/>
    <s v="Database Access"/>
    <d v="2019-12-26T00:00:00"/>
    <x v="0"/>
  </r>
  <r>
    <n v="111360"/>
    <d v="2019-12-19T09:00:00"/>
    <s v="Faculty Cannot Post Grade"/>
    <s v="Aurora"/>
    <s v="Miller"/>
    <s v="Aurora Miller"/>
    <s v="aurora.miller@outlook.com"/>
    <x v="1"/>
    <x v="0"/>
    <x v="0"/>
    <x v="0"/>
    <d v="2020-01-06T17:29:00"/>
    <x v="0"/>
    <d v="2019-12-19T21:00:00"/>
    <s v="NO"/>
    <s v="YES"/>
    <s v="Jared Smith"/>
    <x v="0"/>
    <m/>
    <m/>
    <s v="JDE Test Instance not accessible"/>
    <d v="2019-12-24T00:00:00"/>
    <x v="0"/>
  </r>
  <r>
    <n v="111358"/>
    <d v="2019-12-11T14:10:00"/>
    <s v="Unable to access the CS 9.2"/>
    <s v="John"/>
    <s v="Brown"/>
    <s v="John Brown"/>
    <s v="jbrown@outlook.com"/>
    <x v="1"/>
    <x v="0"/>
    <x v="0"/>
    <x v="0"/>
    <d v="2019-12-23T15:32:00"/>
    <x v="0"/>
    <d v="2019-12-12T02:10:00"/>
    <s v="NO"/>
    <s v="YES"/>
    <s v="Jared Smith"/>
    <x v="3"/>
    <m/>
    <m/>
    <s v="Login page Username field Issue (29 March 2019)"/>
    <d v="2019-12-16T00:00:00"/>
    <x v="0"/>
  </r>
  <r>
    <n v="111351"/>
    <d v="2019-11-28T11:23:00"/>
    <s v="Can't Login User Account"/>
    <s v="Marvin"/>
    <s v="Peters"/>
    <s v="Marvin Peters"/>
    <s v="mpeters@outlook.com"/>
    <x v="1"/>
    <x v="0"/>
    <x v="0"/>
    <x v="0"/>
    <d v="2019-12-04T17:54:00"/>
    <x v="0"/>
    <d v="2019-11-28T23:23:00"/>
    <s v="NO"/>
    <s v="YES"/>
    <s v="Jared Smith"/>
    <x v="0"/>
    <m/>
    <m/>
    <s v="JDE Error: You have encountered an unexpected...."/>
    <d v="2019-12-03T00:00:00"/>
    <x v="0"/>
  </r>
  <r>
    <n v="111333"/>
    <d v="2019-10-25T14:33:00"/>
    <s v="Integration Gateway"/>
    <s v="John"/>
    <s v="Brown"/>
    <s v="John Brown"/>
    <s v="jbrown@outlook.com"/>
    <x v="1"/>
    <x v="0"/>
    <x v="0"/>
    <x v="0"/>
    <d v="2019-12-04T17:51:00"/>
    <x v="0"/>
    <d v="2019-10-26T02:33:00"/>
    <s v="NO"/>
    <s v="YES"/>
    <s v="Jared Smith"/>
    <x v="0"/>
    <m/>
    <m/>
    <s v="Beacon solution account"/>
    <d v="2019-10-30T00:00:00"/>
    <x v="0"/>
  </r>
  <r>
    <n v="111346"/>
    <d v="2019-11-20T12:04:00"/>
    <s v="JDE Prod Error Page upon login 20 Nov 2019"/>
    <s v="Julius"/>
    <s v="Wright"/>
    <s v="Julius Wright"/>
    <s v="jwirght@outlook.com"/>
    <x v="1"/>
    <x v="0"/>
    <x v="0"/>
    <x v="0"/>
    <d v="2019-11-28T16:53:00"/>
    <x v="0"/>
    <d v="2019-11-21T00:04:00"/>
    <s v="NO"/>
    <s v="YES"/>
    <s v="Jared Smith"/>
    <x v="1"/>
    <m/>
    <m/>
    <s v="Errors encountered during test instance"/>
    <d v="2019-11-25T00:00:00"/>
    <x v="0"/>
  </r>
  <r>
    <n v="111227"/>
    <d v="2019-06-07T14:18:00"/>
    <s v="Adding of subject enrollment issue"/>
    <s v="Aurora"/>
    <s v="Miller"/>
    <s v="Aurora Miller"/>
    <s v="aurora.miller@outlook.com"/>
    <x v="1"/>
    <x v="0"/>
    <x v="0"/>
    <x v="0"/>
    <d v="2019-11-21T17:54:00"/>
    <x v="0"/>
    <d v="2019-06-08T02:18:00"/>
    <s v="NO"/>
    <s v="YES"/>
    <s v="Jared Smith"/>
    <x v="0"/>
    <m/>
    <m/>
    <s v="SALN Report blank"/>
    <d v="2019-06-12T00:00:00"/>
    <x v="0"/>
  </r>
  <r>
    <n v="111334"/>
    <d v="2019-10-25T14:55:00"/>
    <s v="Palo Alto Update"/>
    <s v="Jane"/>
    <s v="Wilberts"/>
    <s v="Jane Wilberts"/>
    <s v="jwilberts@mailinator.com"/>
    <x v="1"/>
    <x v="1"/>
    <x v="0"/>
    <x v="0"/>
    <d v="2019-11-06T17:17:00"/>
    <x v="0"/>
    <d v="2019-10-26T02:55:00"/>
    <s v="NO"/>
    <s v="YES"/>
    <s v="Stellar Murad"/>
    <x v="2"/>
    <m/>
    <m/>
    <s v="JDE PROD - Withdraw/ Cancel an approved ER"/>
    <d v="2019-10-30T00:00:00"/>
    <x v="0"/>
  </r>
  <r>
    <n v="111322"/>
    <d v="2019-10-11T13:42:00"/>
    <s v="Unable to print approved Certificate of Service"/>
    <s v="Troy"/>
    <s v="Daniels"/>
    <s v="Troy Daniels"/>
    <s v="troy.daniels@outlook.com"/>
    <x v="1"/>
    <x v="0"/>
    <x v="0"/>
    <x v="0"/>
    <d v="2019-10-21T17:58:00"/>
    <x v="0"/>
    <d v="2019-10-16T17:00:00"/>
    <s v="NO"/>
    <s v="YES"/>
    <s v="Jared Smith"/>
    <x v="1"/>
    <m/>
    <m/>
    <s v="Cannot print payslips and payroll reports"/>
    <d v="2019-10-16T00:00:00"/>
    <x v="0"/>
  </r>
  <r>
    <n v="111312"/>
    <d v="2019-10-01T10:33:00"/>
    <s v="Palo Alto Blocking internet of user"/>
    <s v="Tomi"/>
    <s v="Yamamoto"/>
    <s v="Tomi Yamamoto"/>
    <s v="tyamamoto@gmail.com"/>
    <x v="1"/>
    <x v="1"/>
    <x v="0"/>
    <x v="0"/>
    <d v="2019-10-21T13:46:00"/>
    <x v="0"/>
    <d v="2019-10-01T22:33:00"/>
    <s v="NO"/>
    <s v="YES"/>
    <s v="Stellar Murad"/>
    <x v="2"/>
    <m/>
    <m/>
    <s v="JDE PROD Error Page issue (23 May 2019)"/>
    <d v="2019-10-04T00:00:00"/>
    <x v="0"/>
  </r>
  <r>
    <n v="111301"/>
    <d v="2019-09-17T10:04:00"/>
    <s v="Password Reset"/>
    <s v="Tomi"/>
    <s v="Yamamoto"/>
    <s v="Tomi Yamamoto"/>
    <s v="tyamamoto@gmail.com"/>
    <x v="1"/>
    <x v="1"/>
    <x v="1"/>
    <x v="0"/>
    <d v="2019-10-21T13:45:00"/>
    <x v="0"/>
    <d v="2019-09-17T22:04:00"/>
    <s v="NO"/>
    <s v="YES"/>
    <s v="Stellar Murad"/>
    <x v="2"/>
    <m/>
    <m/>
    <s v="Quick Enroll Error"/>
    <s v="No SLA for Request"/>
    <x v="0"/>
  </r>
  <r>
    <n v="111325"/>
    <d v="2019-10-14T16:47:00"/>
    <s v="Requesting for on-site visit"/>
    <s v="Tomi"/>
    <s v="Yamamoto"/>
    <s v="Tomi Yamamoto"/>
    <s v="tyamamoto@gmail.com"/>
    <x v="1"/>
    <x v="1"/>
    <x v="1"/>
    <x v="0"/>
    <d v="2019-10-21T13:44:00"/>
    <x v="0"/>
    <d v="2019-10-15T04:47:00"/>
    <s v="NO"/>
    <s v="YES"/>
    <s v="Stellar Murad"/>
    <x v="2"/>
    <m/>
    <m/>
    <s v="Enable Report Manager for all"/>
    <s v="No SLA for Request"/>
    <x v="0"/>
  </r>
  <r>
    <n v="111321"/>
    <d v="2019-10-09T09:32:00"/>
    <s v="UP Custom Application - Print Receipt Button"/>
    <s v="Kenex"/>
    <s v="Willows"/>
    <s v="Kenex Willows"/>
    <s v="kwillows@yahoo.com"/>
    <x v="1"/>
    <x v="0"/>
    <x v="0"/>
    <x v="0"/>
    <d v="2019-10-18T10:03:00"/>
    <x v="0"/>
    <d v="2019-10-17T17:00:00"/>
    <s v="NO"/>
    <s v="YES"/>
    <s v="Jared Smith"/>
    <x v="1"/>
    <m/>
    <m/>
    <s v="Appointment for REPS report error"/>
    <d v="2019-10-14T00:00:00"/>
    <x v="0"/>
  </r>
  <r>
    <n v="111314"/>
    <d v="2019-10-02T16:58:00"/>
    <s v="JDE Prod Slowdown 02-Oct-2019"/>
    <s v="Julius"/>
    <s v="Wright"/>
    <s v="Julius Wright"/>
    <s v="jwirght@outlook.com"/>
    <x v="1"/>
    <x v="0"/>
    <x v="0"/>
    <x v="0"/>
    <d v="2019-10-09T11:27:00"/>
    <x v="0"/>
    <d v="2019-10-03T04:58:00"/>
    <s v="NO"/>
    <s v="YES"/>
    <s v="Jared Smith"/>
    <x v="1"/>
    <m/>
    <m/>
    <s v="SAP DEV INSTANCE"/>
    <d v="2019-10-07T00:00:00"/>
    <x v="0"/>
  </r>
  <r>
    <n v="111261"/>
    <d v="2019-07-16T10:47:00"/>
    <s v="Port Forwarding"/>
    <s v="Jane"/>
    <s v="Wilberts"/>
    <s v="Jane Wilberts"/>
    <s v="jwilberts@mailinator.com"/>
    <x v="1"/>
    <x v="1"/>
    <x v="1"/>
    <x v="0"/>
    <d v="2019-10-08T18:28:00"/>
    <x v="0"/>
    <d v="2019-07-16T22:47:00"/>
    <s v="NO"/>
    <s v="YES"/>
    <s v="Stellar Murad"/>
    <x v="2"/>
    <m/>
    <m/>
    <s v="Error occurs in organization"/>
    <s v="No SLA for Request"/>
    <x v="0"/>
  </r>
  <r>
    <n v="111317"/>
    <d v="2019-10-04T12:19:00"/>
    <s v="Scheduled Payment Amount different from DV Amount"/>
    <s v="Kenex"/>
    <s v="Willows"/>
    <s v="Kenex Willows"/>
    <s v="kwillows@yahoo.com"/>
    <x v="1"/>
    <x v="0"/>
    <x v="0"/>
    <x v="0"/>
    <d v="2019-10-07T17:26:00"/>
    <x v="0"/>
    <d v="2019-10-07T17:00:00"/>
    <s v="NO"/>
    <s v="YES"/>
    <s v="Jared Smith"/>
    <x v="1"/>
    <m/>
    <m/>
    <s v="VPN Account"/>
    <d v="2019-10-09T00:00:00"/>
    <x v="0"/>
  </r>
  <r>
    <n v="111177"/>
    <d v="2019-01-17T01:00:00"/>
    <s v="Criminal case system"/>
    <s v="Sheila"/>
    <s v="Ryder"/>
    <s v="Sheila Ryder"/>
    <s v="sryder@mailinator.com"/>
    <x v="1"/>
    <x v="1"/>
    <x v="0"/>
    <x v="0"/>
    <d v="2019-10-01T10:49:00"/>
    <x v="0"/>
    <d v="2019-01-18T01:00:00"/>
    <s v="NO"/>
    <s v="YES"/>
    <s v="Stellar Murad"/>
    <x v="4"/>
    <m/>
    <m/>
    <s v="JDE PROD - Create Accounting-Completed Warning"/>
    <d v="2019-01-22T00:00:00"/>
    <x v="0"/>
  </r>
  <r>
    <n v="111271"/>
    <d v="2019-07-24T14:42:00"/>
    <s v="missing content on the ff Process Objects"/>
    <s v="Atom"/>
    <s v="Short"/>
    <s v="Atom Short"/>
    <s v="atom.short@gmail.com"/>
    <x v="1"/>
    <x v="1"/>
    <x v="0"/>
    <x v="0"/>
    <d v="2019-10-01T10:44:00"/>
    <x v="0"/>
    <d v="2019-07-25T02:42:00"/>
    <s v="NO"/>
    <s v="YES"/>
    <s v="Stellar Murad"/>
    <x v="6"/>
    <m/>
    <m/>
    <s v="Adding Flexfield"/>
    <d v="2019-07-29T00:00:00"/>
    <x v="0"/>
  </r>
  <r>
    <n v="111297"/>
    <d v="2019-09-09T10:43:00"/>
    <s v="Issue with Journal Import via Journal Wizard"/>
    <s v="Kimberly"/>
    <s v="Jones"/>
    <s v="Kimberly Jones"/>
    <s v="kjones@outlook.com"/>
    <x v="1"/>
    <x v="0"/>
    <x v="0"/>
    <x v="0"/>
    <d v="2019-09-26T16:52:00"/>
    <x v="0"/>
    <d v="2019-09-23T17:30:00"/>
    <s v="NO"/>
    <s v="YES"/>
    <s v="Jared Smith"/>
    <x v="1"/>
    <m/>
    <m/>
    <s v="PROD: Can't Delete records under Research fields"/>
    <d v="2019-09-12T00:00:00"/>
    <x v="0"/>
  </r>
  <r>
    <n v="111291"/>
    <d v="2019-08-28T09:17:00"/>
    <s v="JDE PROD Slowdown 28 Aug 2019"/>
    <s v="Julius"/>
    <s v="Wright"/>
    <s v="Julius Wright"/>
    <s v="jwirght@outlook.com"/>
    <x v="1"/>
    <x v="0"/>
    <x v="0"/>
    <x v="0"/>
    <d v="2019-09-19T17:25:00"/>
    <x v="0"/>
    <s v="NOT AVAILABLE"/>
    <s v="NO"/>
    <s v="YES"/>
    <s v="Jared Smith"/>
    <x v="1"/>
    <m/>
    <m/>
    <s v="Error Accesing SAP.EDU.PH"/>
    <d v="2019-09-02T00:00:00"/>
    <x v="1"/>
  </r>
  <r>
    <n v="111296"/>
    <d v="2019-09-03T10:26:00"/>
    <s v="JDE Prod Error in validation of DV"/>
    <s v="Julius"/>
    <s v="Wright"/>
    <s v="Julius Wright"/>
    <s v="jwirght@outlook.com"/>
    <x v="1"/>
    <x v="0"/>
    <x v="0"/>
    <x v="0"/>
    <d v="2019-09-18T17:21:00"/>
    <x v="0"/>
    <d v="2019-09-13T17:00:00"/>
    <s v="NO"/>
    <s v="YES"/>
    <s v="Jared Smith"/>
    <x v="1"/>
    <m/>
    <m/>
    <s v="Creation of VPN Account"/>
    <d v="2019-09-06T00:00:00"/>
    <x v="0"/>
  </r>
  <r>
    <n v="111299"/>
    <d v="2019-09-10T09:29:00"/>
    <s v="JDE TEST: Error in java applet"/>
    <s v="Melody"/>
    <s v="Thompson"/>
    <s v="Melody Thompson"/>
    <s v="mthompson@yahoo.com"/>
    <x v="1"/>
    <x v="0"/>
    <x v="0"/>
    <x v="0"/>
    <d v="2019-09-17T17:02:00"/>
    <x v="0"/>
    <d v="2019-09-10T21:29:00"/>
    <s v="NO"/>
    <s v="YES"/>
    <s v="Jared Smith"/>
    <x v="1"/>
    <m/>
    <m/>
    <s v="Altering Position Type(List of Values)"/>
    <d v="2019-09-13T00:00:00"/>
    <x v="0"/>
  </r>
  <r>
    <n v="111120"/>
    <d v="2019-02-06T09:43:00"/>
    <s v="[SAP] Term Activate a Student"/>
    <s v="Michelle"/>
    <s v="Walters"/>
    <s v="Michelle Walters"/>
    <s v="michelle.walters@yahoo.com"/>
    <x v="1"/>
    <x v="0"/>
    <x v="0"/>
    <x v="0"/>
    <d v="2019-09-11T17:27:00"/>
    <x v="0"/>
    <s v="NOT AVAILABLE"/>
    <s v="NO"/>
    <s v="YES"/>
    <s v="Jared Smith"/>
    <x v="0"/>
    <m/>
    <m/>
    <s v="SQL Database Account PROD"/>
    <d v="2019-02-11T00:00:00"/>
    <x v="1"/>
  </r>
  <r>
    <n v="111114"/>
    <d v="2019-02-01T10:12:00"/>
    <s v="Class Permission of FOR 200-3 in UPLB"/>
    <s v="Jasper"/>
    <s v="John"/>
    <s v="Jasper John"/>
    <s v="jasper.john@gmail.com"/>
    <x v="1"/>
    <x v="0"/>
    <x v="1"/>
    <x v="0"/>
    <d v="2019-09-11T17:27:00"/>
    <x v="0"/>
    <s v="NOT AVAILABLE"/>
    <s v="NO"/>
    <s v="YES"/>
    <s v="Jared Smith"/>
    <x v="0"/>
    <m/>
    <m/>
    <s v="Error in process request."/>
    <s v="No SLA for Request"/>
    <x v="1"/>
  </r>
  <r>
    <n v="111292"/>
    <d v="2019-08-28T11:46:00"/>
    <s v="Update the Landing Page"/>
    <s v="John"/>
    <s v="Brown"/>
    <s v="John Brown"/>
    <s v="jbrown@outlook.com"/>
    <x v="1"/>
    <x v="0"/>
    <x v="1"/>
    <x v="0"/>
    <d v="2019-09-11T17:19:00"/>
    <x v="0"/>
    <d v="2019-08-28T23:46:00"/>
    <s v="NO"/>
    <s v="YES"/>
    <s v="Jared Smith"/>
    <x v="0"/>
    <m/>
    <m/>
    <s v="Authority to Fill Error using Dev &amp; Test Instance"/>
    <s v="No SLA for Request"/>
    <x v="0"/>
  </r>
  <r>
    <n v="111286"/>
    <d v="2019-08-13T14:07:00"/>
    <s v="[TEST Instance] Hung Concurrent Requests"/>
    <s v="Kimberly"/>
    <s v="Jones"/>
    <s v="Kimberly Jones"/>
    <s v="kjones@outlook.com"/>
    <x v="1"/>
    <x v="0"/>
    <x v="0"/>
    <x v="0"/>
    <d v="2019-09-02T17:20:00"/>
    <x v="0"/>
    <d v="2019-08-14T02:07:00"/>
    <s v="NO"/>
    <s v="YES"/>
    <s v="Jared Smith"/>
    <x v="1"/>
    <m/>
    <m/>
    <s v="Box unchecked under the processed button"/>
    <d v="2019-08-16T00:00:00"/>
    <x v="0"/>
  </r>
  <r>
    <n v="111288"/>
    <d v="2019-08-20T09:12:00"/>
    <s v="Test instance - license expired"/>
    <s v="Wilson"/>
    <s v="Campus"/>
    <s v="Wilson Campus"/>
    <s v="wilson.campus@yahoo.com"/>
    <x v="1"/>
    <x v="0"/>
    <x v="0"/>
    <x v="0"/>
    <d v="2019-08-29T17:04:00"/>
    <x v="0"/>
    <d v="2019-08-20T21:12:00"/>
    <s v="NO"/>
    <s v="YES"/>
    <s v="Jared Smith"/>
    <x v="1"/>
    <m/>
    <m/>
    <s v="Can't run a general payroll under dev environment"/>
    <d v="2019-08-23T00:00:00"/>
    <x v="0"/>
  </r>
  <r>
    <n v="111206"/>
    <d v="2019-05-21T15:13:00"/>
    <s v="JDE PROD Slowdown 21 May 2019"/>
    <s v="Julius"/>
    <s v="Wright"/>
    <s v="Julius Wright"/>
    <s v="jwirght@outlook.com"/>
    <x v="1"/>
    <x v="0"/>
    <x v="0"/>
    <x v="0"/>
    <d v="2019-08-27T08:35:00"/>
    <x v="0"/>
    <d v="2019-05-22T03:13:00"/>
    <s v="NO"/>
    <s v="YES"/>
    <s v="Jared Smith"/>
    <x v="1"/>
    <m/>
    <m/>
    <s v="TEST Instance: How to unchecked the required box"/>
    <d v="2019-05-24T00:00:00"/>
    <x v="0"/>
  </r>
  <r>
    <n v="111201"/>
    <d v="2019-05-14T16:00:00"/>
    <s v="Expense Report Approval Hierarchy Issue"/>
    <s v="Reah"/>
    <s v="Junes"/>
    <s v="Reah Junes"/>
    <s v="rjunes@yahoo.com"/>
    <x v="1"/>
    <x v="0"/>
    <x v="0"/>
    <x v="0"/>
    <d v="2019-08-22T18:53:00"/>
    <x v="0"/>
    <d v="2019-08-19T17:00:00"/>
    <s v="NO"/>
    <s v="YES"/>
    <s v="Jared Smith"/>
    <x v="1"/>
    <m/>
    <m/>
    <s v="TEST instance: Can't Copy Paste data in the field"/>
    <d v="2019-05-17T00:00:00"/>
    <x v="0"/>
  </r>
  <r>
    <n v="111284"/>
    <d v="2019-08-09T08:25:00"/>
    <s v="Can't Access ODSM"/>
    <s v="Marvin"/>
    <s v="Peters"/>
    <s v="Marvin Peters"/>
    <s v="mpeters@outlook.com"/>
    <x v="1"/>
    <x v="0"/>
    <x v="0"/>
    <x v="0"/>
    <d v="2019-08-20T17:04:00"/>
    <x v="0"/>
    <d v="2019-08-13T17:00:00"/>
    <s v="NO"/>
    <s v="YES"/>
    <s v="Jared Smith"/>
    <x v="0"/>
    <m/>
    <m/>
    <s v="Removing access to the enrollment page"/>
    <d v="2019-08-14T00:00:00"/>
    <x v="0"/>
  </r>
  <r>
    <n v="111281"/>
    <d v="2019-08-02T14:46:00"/>
    <s v="SAP Production Slowdown ( August 2, 2019 ) "/>
    <s v="Aurora"/>
    <s v="Miller"/>
    <s v="Aurora Miller"/>
    <s v="aurora.miller@outlook.com"/>
    <x v="1"/>
    <x v="0"/>
    <x v="0"/>
    <x v="0"/>
    <d v="2019-08-06T08:32:00"/>
    <x v="0"/>
    <s v="NOT AVAILABLE"/>
    <s v="NO"/>
    <s v="YES"/>
    <s v="Jared Smith"/>
    <x v="0"/>
    <m/>
    <m/>
    <s v="Rehab 260(OSI)Error"/>
    <d v="2019-08-07T00:00:00"/>
    <x v="1"/>
  </r>
  <r>
    <n v="111273"/>
    <d v="2019-07-28T16:08:00"/>
    <s v="SQL Error Message"/>
    <s v="Aurora"/>
    <s v="Miller"/>
    <s v="Aurora Miller"/>
    <s v="aurora.miller@outlook.com"/>
    <x v="1"/>
    <x v="0"/>
    <x v="0"/>
    <x v="0"/>
    <d v="2019-08-06T08:32:00"/>
    <x v="0"/>
    <d v="2019-07-29T17:00:00"/>
    <s v="NO"/>
    <s v="YES"/>
    <s v="Jared Smith"/>
    <x v="0"/>
    <m/>
    <m/>
    <s v="PROD: Find a specific table in Oracle"/>
    <d v="2019-07-31T00:00:00"/>
    <x v="0"/>
  </r>
  <r>
    <n v="111269"/>
    <d v="2019-07-23T11:06:00"/>
    <s v="OpenVPN Problem"/>
    <s v="Wilson"/>
    <s v="Campus"/>
    <s v="Wilson Campus"/>
    <s v="wilson.campus@yahoo.com"/>
    <x v="1"/>
    <x v="0"/>
    <x v="0"/>
    <x v="0"/>
    <d v="2019-07-29T17:39:00"/>
    <x v="0"/>
    <d v="2019-07-23T23:06:00"/>
    <s v="NO"/>
    <s v="YES"/>
    <s v="Jared Smith"/>
    <x v="1"/>
    <m/>
    <m/>
    <s v="Beacon Support Ticket Account"/>
    <d v="2019-07-26T00:00:00"/>
    <x v="0"/>
  </r>
  <r>
    <n v="111252"/>
    <d v="2019-07-08T15:56:00"/>
    <s v="multitenant error"/>
    <s v="Atom"/>
    <s v="Short"/>
    <s v="Atom Short"/>
    <s v="atom.short@gmail.com"/>
    <x v="1"/>
    <x v="1"/>
    <x v="0"/>
    <x v="0"/>
    <d v="2019-07-18T17:31:00"/>
    <x v="0"/>
    <d v="2019-07-09T03:56:00"/>
    <s v="NO"/>
    <s v="YES"/>
    <s v="Stellar Murad"/>
    <x v="4"/>
    <m/>
    <m/>
    <s v="JDE Test Instance - Error Not setup as worker"/>
    <d v="2019-07-11T00:00:00"/>
    <x v="0"/>
  </r>
  <r>
    <n v="111248"/>
    <d v="2019-07-04T15:42:00"/>
    <s v="Setup of Earnings"/>
    <s v="Wilson"/>
    <s v="Campus"/>
    <s v="Wilson Campus"/>
    <s v="wilson.campus@yahoo.com"/>
    <x v="1"/>
    <x v="0"/>
    <x v="0"/>
    <x v="0"/>
    <d v="2019-07-15T17:29:00"/>
    <x v="0"/>
    <d v="2019-07-10T17:00:00"/>
    <s v="NO"/>
    <s v="YES"/>
    <s v="Jared Smith"/>
    <x v="1"/>
    <m/>
    <m/>
    <s v="Error on submitting Authority to Fill"/>
    <d v="2019-07-09T00:00:00"/>
    <x v="0"/>
  </r>
  <r>
    <n v="111247"/>
    <d v="2019-07-03T10:50:00"/>
    <s v="Unable to tuition calc for the specific student."/>
    <s v="Jasper"/>
    <s v="John"/>
    <s v="Jasper John"/>
    <s v="jasper.john@gmail.com"/>
    <x v="1"/>
    <x v="0"/>
    <x v="0"/>
    <x v="0"/>
    <d v="2019-07-12T17:33:00"/>
    <x v="0"/>
    <d v="2019-07-03T22:50:00"/>
    <s v="NO"/>
    <s v="YES"/>
    <s v="Jared Smith"/>
    <x v="0"/>
    <m/>
    <m/>
    <s v="JDE PROD - Bank Account Issue 8 July 2019"/>
    <d v="2019-07-08T00:00:00"/>
    <x v="0"/>
  </r>
  <r>
    <n v="111203"/>
    <d v="2019-05-15T14:18:00"/>
    <s v="JDE PROD - Error status of transactions"/>
    <s v="Julius"/>
    <s v="Wright"/>
    <s v="Julius Wright"/>
    <s v="jwirght@outlook.com"/>
    <x v="1"/>
    <x v="0"/>
    <x v="0"/>
    <x v="0"/>
    <d v="2019-07-10T17:24:00"/>
    <x v="0"/>
    <d v="2019-05-16T02:18:00"/>
    <s v="NO"/>
    <s v="YES"/>
    <s v="Jared Smith"/>
    <x v="1"/>
    <m/>
    <m/>
    <s v="JDE TEST Date Format"/>
    <d v="2019-05-20T00:00:00"/>
    <x v="0"/>
  </r>
  <r>
    <n v="111180"/>
    <d v="2019-04-17T17:24:00"/>
    <s v="[OAF] $Custom_TOP Path"/>
    <s v="Winson"/>
    <s v="Williams"/>
    <s v="Winson Williams"/>
    <s v="winson.williams@outlook.com"/>
    <x v="1"/>
    <x v="0"/>
    <x v="1"/>
    <x v="0"/>
    <d v="2019-07-09T17:32:00"/>
    <x v="0"/>
    <d v="2019-04-18T05:24:00"/>
    <s v="NO"/>
    <s v="YES"/>
    <s v="Jared Smith"/>
    <x v="1"/>
    <m/>
    <m/>
    <s v="Request for patch application in DEV instance"/>
    <s v="No SLA for Request"/>
    <x v="0"/>
  </r>
  <r>
    <n v="111242"/>
    <d v="2019-06-27T16:37:00"/>
    <s v="Legal case system ERROR"/>
    <s v="Sheila"/>
    <s v="Ryder"/>
    <s v="Sheila Ryder"/>
    <s v="sryder@mailinator.com"/>
    <x v="1"/>
    <x v="1"/>
    <x v="0"/>
    <x v="0"/>
    <d v="2019-07-05T10:10:00"/>
    <x v="2"/>
    <d v="2019-06-28T04:37:00"/>
    <s v="YES"/>
    <s v="NO"/>
    <s v="Jose Satary"/>
    <x v="4"/>
    <m/>
    <m/>
    <s v="JDE PROD - Expense Report approval issue"/>
    <d v="2019-07-02T00:00:00"/>
    <x v="0"/>
  </r>
  <r>
    <n v="111243"/>
    <d v="2019-06-27T17:01:00"/>
    <s v="Legal case system - Criminal case"/>
    <s v="Sheila"/>
    <s v="Ryder"/>
    <s v="Sheila Ryder"/>
    <s v="sryder@mailinator.com"/>
    <x v="1"/>
    <x v="1"/>
    <x v="0"/>
    <x v="0"/>
    <d v="2019-07-05T10:10:00"/>
    <x v="2"/>
    <d v="2019-06-28T05:01:00"/>
    <s v="YES"/>
    <s v="NO"/>
    <s v="Jared Smith"/>
    <x v="4"/>
    <m/>
    <m/>
    <s v="Batch Process Error"/>
    <d v="2019-07-02T00:00:00"/>
    <x v="0"/>
  </r>
  <r>
    <n v="111240"/>
    <d v="2019-06-24T13:24:00"/>
    <s v="VPN Access"/>
    <s v="Marvin"/>
    <s v="Peters"/>
    <s v="Marvin Peters"/>
    <s v="mpeters@outlook.com"/>
    <x v="1"/>
    <x v="0"/>
    <x v="0"/>
    <x v="0"/>
    <d v="2019-07-01T17:33:00"/>
    <x v="0"/>
    <d v="2019-06-25T01:24:00"/>
    <s v="NO"/>
    <s v="YES"/>
    <s v="Jared Smith"/>
    <x v="3"/>
    <m/>
    <m/>
    <s v="Report Issue"/>
    <d v="2019-06-27T00:00:00"/>
    <x v="0"/>
  </r>
  <r>
    <n v="111146"/>
    <d v="2019-03-19T08:21:00"/>
    <s v="JDE Prod Slowdown 19 March 2019"/>
    <s v="Julius"/>
    <s v="Wright"/>
    <s v="Julius Wright"/>
    <s v="jwirght@outlook.com"/>
    <x v="1"/>
    <x v="0"/>
    <x v="0"/>
    <x v="0"/>
    <d v="2019-07-01T17:23:00"/>
    <x v="0"/>
    <d v="2019-03-19T20:21:00"/>
    <s v="NO"/>
    <s v="YES"/>
    <s v="Jared Smith"/>
    <x v="1"/>
    <m/>
    <m/>
    <s v="enrolled students are not equal in class roster"/>
    <d v="2019-03-22T00:00:00"/>
    <x v="0"/>
  </r>
  <r>
    <n v="111220"/>
    <d v="2019-05-31T13:19:00"/>
    <s v="Workflow Notification won't start"/>
    <s v="Vic"/>
    <s v="Vincent"/>
    <s v="Vic Vincent"/>
    <s v="vic.vincent@yahoo.com"/>
    <x v="1"/>
    <x v="0"/>
    <x v="0"/>
    <x v="0"/>
    <d v="2019-06-21T18:08:00"/>
    <x v="0"/>
    <d v="2019-06-10T17:00:00"/>
    <s v="NO"/>
    <s v="YES"/>
    <s v="Stellar Murad"/>
    <x v="0"/>
    <m/>
    <m/>
    <s v="Unable to get Term Begin Date. (14813,43)"/>
    <d v="2019-06-05T00:00:00"/>
    <x v="0"/>
  </r>
  <r>
    <n v="111224"/>
    <d v="2019-06-04T10:58:00"/>
    <s v="Salary Basis"/>
    <s v="Wilson"/>
    <s v="Campus"/>
    <s v="Wilson Campus"/>
    <s v="wilson.campus@yahoo.com"/>
    <x v="1"/>
    <x v="0"/>
    <x v="0"/>
    <x v="0"/>
    <d v="2019-06-21T16:27:00"/>
    <x v="0"/>
    <d v="2019-06-10T17:15:00"/>
    <s v="NO"/>
    <s v="YES"/>
    <s v="Jared Smith"/>
    <x v="1"/>
    <m/>
    <m/>
    <s v="JDE Prod Error in paying a DV"/>
    <d v="2019-06-07T00:00:00"/>
    <x v="0"/>
  </r>
  <r>
    <n v="111216"/>
    <d v="2019-05-29T16:08:00"/>
    <s v="COS Issue-Missing Remarks"/>
    <s v="Paul"/>
    <s v="Jiggins"/>
    <s v="Paul Jiggins"/>
    <s v="pjiggins@yahoo.com"/>
    <x v="1"/>
    <x v="0"/>
    <x v="0"/>
    <x v="0"/>
    <d v="2019-06-21T14:47:00"/>
    <x v="0"/>
    <d v="2019-06-20T18:15:00"/>
    <s v="NO"/>
    <s v="YES"/>
    <s v="Jared Smith"/>
    <x v="1"/>
    <m/>
    <m/>
    <s v="PROD: Error in Procurement"/>
    <d v="2019-06-03T00:00:00"/>
    <x v="0"/>
  </r>
  <r>
    <n v="111221"/>
    <d v="2019-06-03T09:35:00"/>
    <s v="Cannot Terminate Assignment of an Employee"/>
    <s v="Paul"/>
    <s v="Jiggins"/>
    <s v="Paul Jiggins"/>
    <s v="pjiggins@yahoo.com"/>
    <x v="1"/>
    <x v="0"/>
    <x v="0"/>
    <x v="0"/>
    <d v="2019-06-14T17:42:00"/>
    <x v="0"/>
    <d v="2019-06-13T18:30:00"/>
    <s v="NO"/>
    <s v="YES"/>
    <s v="Jared Smith"/>
    <x v="1"/>
    <m/>
    <m/>
    <s v="Query Manager Error"/>
    <d v="2019-06-06T00:00:00"/>
    <x v="0"/>
  </r>
  <r>
    <n v="111217"/>
    <d v="2019-05-29T16:18:00"/>
    <s v="COS Issue-Application Error encountered"/>
    <s v="Paul"/>
    <s v="Jiggins"/>
    <s v="Paul Jiggins"/>
    <s v="pjiggins@yahoo.com"/>
    <x v="1"/>
    <x v="0"/>
    <x v="0"/>
    <x v="0"/>
    <d v="2019-06-14T14:02:00"/>
    <x v="0"/>
    <d v="2019-06-10T17:00:00"/>
    <s v="NO"/>
    <s v="YES"/>
    <s v="Jared Smith"/>
    <x v="1"/>
    <m/>
    <m/>
    <s v="Test instance: APP-PAY-07722 Error"/>
    <d v="2019-06-03T00:00:00"/>
    <x v="0"/>
  </r>
  <r>
    <n v="111193"/>
    <d v="2019-05-06T09:24:00"/>
    <s v="Application Cache Stock on queued"/>
    <s v="Aurora"/>
    <s v="Miller"/>
    <s v="Aurora Miller"/>
    <s v="aurora.miller@outlook.com"/>
    <x v="1"/>
    <x v="0"/>
    <x v="0"/>
    <x v="0"/>
    <d v="2019-06-07T17:37:00"/>
    <x v="0"/>
    <d v="2019-05-06T21:24:00"/>
    <s v="NO"/>
    <s v="YES"/>
    <s v="Jared Smith"/>
    <x v="0"/>
    <m/>
    <m/>
    <s v="TEST instance: Modify Employee Categories"/>
    <d v="2019-05-09T00:00:00"/>
    <x v="0"/>
  </r>
  <r>
    <n v="111183"/>
    <d v="2019-04-22T12:57:00"/>
    <s v="JDE PROD - Timeout Expense Report (22 Apr 2019)"/>
    <s v="Julius"/>
    <s v="Wright"/>
    <s v="Julius Wright"/>
    <s v="jwirght@outlook.com"/>
    <x v="1"/>
    <x v="0"/>
    <x v="0"/>
    <x v="0"/>
    <d v="2019-06-04T17:15:00"/>
    <x v="0"/>
    <d v="2019-04-23T00:57:00"/>
    <s v="NO"/>
    <s v="YES"/>
    <s v="Jared Smith"/>
    <x v="1"/>
    <m/>
    <m/>
    <s v="Missing Dynaform Names"/>
    <d v="2019-04-25T00:00:00"/>
    <x v="0"/>
  </r>
  <r>
    <n v="111198"/>
    <d v="2019-05-10T09:27:00"/>
    <s v="Transactions are being deferred"/>
    <s v="Reah"/>
    <s v="Junes"/>
    <s v="Reah Junes"/>
    <s v="rjunes@yahoo.com"/>
    <x v="1"/>
    <x v="0"/>
    <x v="0"/>
    <x v="0"/>
    <d v="2019-06-03T17:29:00"/>
    <x v="0"/>
    <d v="2019-05-10T21:27:00"/>
    <s v="NO"/>
    <s v="YES"/>
    <s v="Jared Smith"/>
    <x v="1"/>
    <m/>
    <m/>
    <s v="MYSQL Server Access Configuration"/>
    <d v="2019-05-15T00:00:00"/>
    <x v="0"/>
  </r>
  <r>
    <n v="111199"/>
    <d v="2019-05-14T09:41:00"/>
    <s v="DEV Server unable to boot up"/>
    <s v="John"/>
    <s v="Brown"/>
    <s v="John Brown"/>
    <s v="jbrown@outlook.com"/>
    <x v="1"/>
    <x v="0"/>
    <x v="0"/>
    <x v="0"/>
    <d v="2019-05-29T16:59:00"/>
    <x v="0"/>
    <d v="2019-05-14T21:41:00"/>
    <s v="NO"/>
    <s v="YES"/>
    <s v="Jared Smith"/>
    <x v="0"/>
    <m/>
    <m/>
    <s v="Unable to submit Certificates and Service Records"/>
    <d v="2019-05-17T00:00:00"/>
    <x v="0"/>
  </r>
  <r>
    <n v="111194"/>
    <d v="2019-05-06T16:49:00"/>
    <s v="JDE PROD - Requests not completing (06 May 2019)"/>
    <s v="Julius"/>
    <s v="Wright"/>
    <s v="Julius Wright"/>
    <s v="jwirght@outlook.com"/>
    <x v="1"/>
    <x v="0"/>
    <x v="0"/>
    <x v="0"/>
    <d v="2019-05-14T19:47:00"/>
    <x v="0"/>
    <d v="2019-05-07T04:49:00"/>
    <s v="NO"/>
    <s v="YES"/>
    <s v="Jared Smith"/>
    <x v="1"/>
    <m/>
    <m/>
    <s v="DATA ERROR IN PRODUCTION INSTANCE"/>
    <d v="2019-05-09T00:00:00"/>
    <x v="0"/>
  </r>
  <r>
    <n v="111187"/>
    <d v="2019-04-29T08:33:00"/>
    <s v="JDE PROD - Slowdown access (29 Apr 2019)"/>
    <s v="Julius"/>
    <s v="Wright"/>
    <s v="Julius Wright"/>
    <s v="jwirght@outlook.com"/>
    <x v="1"/>
    <x v="0"/>
    <x v="0"/>
    <x v="0"/>
    <d v="2019-05-10T17:31:00"/>
    <x v="0"/>
    <d v="2019-04-29T20:33:00"/>
    <s v="NO"/>
    <s v="YES"/>
    <s v="Jared Smith"/>
    <x v="1"/>
    <m/>
    <m/>
    <s v="JDE Test Instance Slowdown"/>
    <d v="2019-05-02T00:00:00"/>
    <x v="0"/>
  </r>
  <r>
    <n v="111182"/>
    <d v="2019-04-22T11:22:00"/>
    <s v="UPOU cannot print SALN"/>
    <s v="Vic"/>
    <s v="Vincent"/>
    <s v="Vic Vincent"/>
    <s v="vic.vincent@yahoo.com"/>
    <x v="1"/>
    <x v="0"/>
    <x v="0"/>
    <x v="1"/>
    <d v="2019-05-08T17:18:00"/>
    <x v="0"/>
    <d v="2019-04-22T23:22:00"/>
    <s v="NO"/>
    <s v="YES"/>
    <s v="Jared Smith"/>
    <x v="1"/>
    <m/>
    <m/>
    <s v="Test Instance: Add new element under Entries"/>
    <d v="2019-04-25T00:00:00"/>
    <x v="0"/>
  </r>
  <r>
    <n v="111185"/>
    <d v="2019-04-25T11:42:00"/>
    <s v="JDE PROD - Error in updating AME setup"/>
    <s v="Julius"/>
    <s v="Wright"/>
    <s v="Julius Wright"/>
    <s v="jwirght@outlook.com"/>
    <x v="1"/>
    <x v="0"/>
    <x v="0"/>
    <x v="0"/>
    <d v="2019-05-06T17:55:00"/>
    <x v="0"/>
    <d v="2019-04-25T23:42:00"/>
    <s v="NO"/>
    <s v="YES"/>
    <s v="Jared Smith"/>
    <x v="1"/>
    <m/>
    <m/>
    <s v="Duplicates Subject in EOR."/>
    <d v="2019-04-30T00:00:00"/>
    <x v="0"/>
  </r>
  <r>
    <n v="111157"/>
    <d v="2019-03-28T08:25:00"/>
    <s v="Unable to log in to JDE Prod (28 March 2019)"/>
    <s v="Julius"/>
    <s v="Wright"/>
    <s v="Julius Wright"/>
    <s v="jwirght@outlook.com"/>
    <x v="1"/>
    <x v="0"/>
    <x v="0"/>
    <x v="0"/>
    <d v="2019-04-30T09:53:00"/>
    <x v="0"/>
    <d v="2019-03-28T20:25:00"/>
    <s v="NO"/>
    <s v="YES"/>
    <s v="Jared Smith"/>
    <x v="1"/>
    <m/>
    <m/>
    <s v="Unable to Tuition Calculate the Student (UPMNL)"/>
    <d v="2019-04-02T00:00:00"/>
    <x v="0"/>
  </r>
  <r>
    <n v="111152"/>
    <d v="2019-03-20T13:28:00"/>
    <s v="Deferred Internet Expenses (20 March 2019)"/>
    <s v="Julius"/>
    <s v="Wright"/>
    <s v="Julius Wright"/>
    <s v="jwirght@outlook.com"/>
    <x v="1"/>
    <x v="0"/>
    <x v="0"/>
    <x v="0"/>
    <d v="2019-04-10T18:16:00"/>
    <x v="0"/>
    <d v="2019-03-21T01:28:00"/>
    <s v="NO"/>
    <s v="YES"/>
    <s v="Jared Smith"/>
    <x v="1"/>
    <m/>
    <m/>
    <s v="Sort Element Name Alphabetically"/>
    <d v="2019-03-25T00:00:00"/>
    <x v="0"/>
  </r>
  <r>
    <n v="111151"/>
    <d v="2019-03-20T13:26:00"/>
    <s v="Deferred Purchase Order Approvals"/>
    <s v="Reah"/>
    <s v="Junes"/>
    <s v="Reah Junes"/>
    <s v="rjunes@yahoo.com"/>
    <x v="1"/>
    <x v="0"/>
    <x v="0"/>
    <x v="0"/>
    <d v="2019-04-10T17:59:00"/>
    <x v="0"/>
    <d v="2019-03-21T01:26:00"/>
    <s v="NO"/>
    <s v="YES"/>
    <s v="Jared Smith"/>
    <x v="1"/>
    <m/>
    <m/>
    <s v="Modifying of fields in External Learning"/>
    <d v="2019-03-25T00:00:00"/>
    <x v="0"/>
  </r>
  <r>
    <n v="111149"/>
    <d v="2019-03-20T11:44:00"/>
    <s v="Deferred ReqJDEition Approvals"/>
    <s v="Reah"/>
    <s v="Junes"/>
    <s v="Reah Junes"/>
    <s v="rjunes@yahoo.com"/>
    <x v="1"/>
    <x v="0"/>
    <x v="0"/>
    <x v="0"/>
    <d v="2019-04-10T17:59:00"/>
    <x v="0"/>
    <d v="2019-03-20T23:44:00"/>
    <s v="NO"/>
    <s v="YES"/>
    <s v="Jared Smith"/>
    <x v="1"/>
    <m/>
    <m/>
    <s v="Slow to Inaccessible TEST Instance"/>
    <d v="2019-03-25T00:00:00"/>
    <x v="0"/>
  </r>
  <r>
    <n v="111121"/>
    <d v="2019-02-06T15:18:00"/>
    <s v="Missing SPMS PMP 2016, 2017 and 2018"/>
    <s v="Vic"/>
    <s v="Vincent"/>
    <s v="Vic Vincent"/>
    <s v="vic.vincent@yahoo.com"/>
    <x v="1"/>
    <x v="0"/>
    <x v="0"/>
    <x v="1"/>
    <d v="2019-04-04T17:29:00"/>
    <x v="0"/>
    <d v="2021-08-07T03:18:00"/>
    <s v="NO"/>
    <s v="YES"/>
    <s v="Jared Smith"/>
    <x v="1"/>
    <m/>
    <m/>
    <s v="JDE PROD Slowdown posting journal"/>
    <d v="2019-02-11T00:00:00"/>
    <x v="1"/>
  </r>
  <r>
    <n v="111162"/>
    <d v="2019-04-01T11:21:00"/>
    <s v="SAP Dev Instance can’t be reached"/>
    <s v="John"/>
    <s v="Brown"/>
    <s v="John Brown"/>
    <s v="jbrown@outlook.com"/>
    <x v="1"/>
    <x v="0"/>
    <x v="0"/>
    <x v="0"/>
    <d v="2019-04-03T18:07:00"/>
    <x v="0"/>
    <d v="2019-04-01T23:21:00"/>
    <s v="NO"/>
    <s v="YES"/>
    <s v="Jared Smith"/>
    <x v="0"/>
    <m/>
    <m/>
    <s v="PROD: Error Value Scholar has been disabled"/>
    <d v="2019-04-04T00:00:00"/>
    <x v="0"/>
  </r>
  <r>
    <n v="111158"/>
    <d v="2019-03-28T10:23:00"/>
    <s v="Maximum Number of Session Exceeded and Page Error"/>
    <s v="John"/>
    <s v="Brown"/>
    <s v="John Brown"/>
    <s v="jbrown@outlook.com"/>
    <x v="1"/>
    <x v="0"/>
    <x v="0"/>
    <x v="0"/>
    <d v="2019-04-01T17:44:00"/>
    <x v="0"/>
    <d v="2019-03-28T22:23:00"/>
    <s v="NO"/>
    <s v="YES"/>
    <s v="Jared Smith"/>
    <x v="0"/>
    <m/>
    <m/>
    <s v="JDE Prod DV approval issue"/>
    <d v="2019-04-02T00:00:00"/>
    <x v="0"/>
  </r>
  <r>
    <n v="111136"/>
    <d v="2019-02-21T17:00:00"/>
    <s v="JDE Prod Slowdown 21 Feb 2019"/>
    <s v="Julius"/>
    <s v="Wright"/>
    <s v="Julius Wright"/>
    <s v="jwirght@outlook.com"/>
    <x v="1"/>
    <x v="0"/>
    <x v="0"/>
    <x v="0"/>
    <d v="2019-03-28T17:40:00"/>
    <x v="0"/>
    <d v="2019-02-22T05:00:00"/>
    <s v="NO"/>
    <s v="YES"/>
    <s v="Jared Smith"/>
    <x v="1"/>
    <m/>
    <m/>
    <s v="APP-PAY-07010 Cannot insert assignment process"/>
    <d v="2019-02-26T00:00:00"/>
    <x v="0"/>
  </r>
  <r>
    <n v="111154"/>
    <d v="2019-03-21T08:24:00"/>
    <s v="JDE Prod Slowdown 21 March 2019"/>
    <s v="Julius"/>
    <s v="Wright"/>
    <s v="Julius Wright"/>
    <s v="jwirght@outlook.com"/>
    <x v="1"/>
    <x v="0"/>
    <x v="0"/>
    <x v="0"/>
    <d v="2019-03-28T17:40:00"/>
    <x v="0"/>
    <d v="2019-03-21T20:24:00"/>
    <s v="NO"/>
    <s v="YES"/>
    <s v="Jared Smith"/>
    <x v="1"/>
    <m/>
    <m/>
    <s v="Cannot Connect to VPN"/>
    <d v="2019-03-26T00:00:00"/>
    <x v="0"/>
  </r>
  <r>
    <n v="111143"/>
    <d v="2019-03-12T15:32:00"/>
    <s v="JDE Prod Slowdown (12 March 2019)"/>
    <s v="Julius"/>
    <s v="Wright"/>
    <s v="Julius Wright"/>
    <s v="jwirght@outlook.com"/>
    <x v="1"/>
    <x v="0"/>
    <x v="0"/>
    <x v="0"/>
    <d v="2019-03-28T17:40:00"/>
    <x v="0"/>
    <d v="2019-03-13T03:32:00"/>
    <s v="NO"/>
    <s v="YES"/>
    <s v="Jared Smith"/>
    <x v="1"/>
    <m/>
    <m/>
    <s v="How to get Image in BI Publisher"/>
    <d v="2019-03-15T00:00:00"/>
    <x v="0"/>
  </r>
  <r>
    <n v="111122"/>
    <d v="2019-02-06T16:24:00"/>
    <s v="Error in submitting updated Approved POs"/>
    <s v="Reah"/>
    <s v="Junes"/>
    <s v="Reah Junes"/>
    <s v="rjunes@yahoo.com"/>
    <x v="1"/>
    <x v="0"/>
    <x v="0"/>
    <x v="0"/>
    <d v="2019-03-22T18:39:00"/>
    <x v="0"/>
    <m/>
    <s v="NO"/>
    <s v="YES"/>
    <s v="Jared Smith"/>
    <x v="1"/>
    <m/>
    <m/>
    <s v="Dev instance: Adding Extra Assignment Information"/>
    <d v="2019-02-11T00:00:00"/>
    <x v="0"/>
  </r>
  <r>
    <n v="111138"/>
    <d v="2019-02-27T10:33:00"/>
    <s v="Unable to add attachment in the Invoice"/>
    <s v="Julius"/>
    <s v="Wright"/>
    <s v="Julius Wright"/>
    <s v="jwirght@outlook.com"/>
    <x v="1"/>
    <x v="0"/>
    <x v="0"/>
    <x v="0"/>
    <d v="2019-03-20T17:15:00"/>
    <x v="0"/>
    <d v="2019-02-27T22:33:00"/>
    <s v="NO"/>
    <s v="YES"/>
    <s v="Jared Smith"/>
    <x v="1"/>
    <m/>
    <m/>
    <s v="DEV Instance not Accessible"/>
    <d v="2019-03-04T00:00:00"/>
    <x v="0"/>
  </r>
  <r>
    <n v="111131"/>
    <d v="2019-02-19T11:15:00"/>
    <s v="Auto Approve Salary"/>
    <s v="Reah"/>
    <s v="Junes"/>
    <s v="Reah Junes"/>
    <s v="rjunes@yahoo.com"/>
    <x v="1"/>
    <x v="0"/>
    <x v="0"/>
    <x v="0"/>
    <d v="2019-03-18T18:13:00"/>
    <x v="0"/>
    <d v="2019-02-19T23:15:00"/>
    <s v="NO"/>
    <s v="YES"/>
    <s v="Jared Smith"/>
    <x v="1"/>
    <m/>
    <m/>
    <s v="JDE TEST - slowdown"/>
    <d v="2019-02-22T00:00:00"/>
    <x v="0"/>
  </r>
  <r>
    <n v="111116"/>
    <d v="2019-02-01T11:59:00"/>
    <s v="Approval Notification not forwarding"/>
    <s v="Reah"/>
    <s v="Junes"/>
    <s v="Reah Junes"/>
    <s v="rjunes@yahoo.com"/>
    <x v="1"/>
    <x v="0"/>
    <x v="0"/>
    <x v="0"/>
    <d v="2019-03-05T18:07:00"/>
    <x v="0"/>
    <d v="2019-02-01T23:59:00"/>
    <s v="NO"/>
    <s v="YES"/>
    <s v="Jared Smith"/>
    <x v="1"/>
    <m/>
    <m/>
    <s v="VPN for Coloc Instances"/>
    <d v="2019-02-06T00:00:00"/>
    <x v="0"/>
  </r>
  <r>
    <n v="111133"/>
    <d v="2019-02-19T15:52:00"/>
    <s v="Error in submission of PPMP"/>
    <s v="Julius"/>
    <s v="Wright"/>
    <s v="Julius Wright"/>
    <s v="jwirght@outlook.com"/>
    <x v="1"/>
    <x v="0"/>
    <x v="0"/>
    <x v="0"/>
    <d v="2019-03-05T18:04:00"/>
    <x v="0"/>
    <d v="2019-02-20T03:52:00"/>
    <s v="NO"/>
    <s v="YES"/>
    <s v="Jared Smith"/>
    <x v="1"/>
    <m/>
    <m/>
    <s v="JDE Test: End date the multiple element entries"/>
    <d v="2019-02-22T00:00:00"/>
    <x v="0"/>
  </r>
  <r>
    <n v="111129"/>
    <d v="2019-02-18T09:52:00"/>
    <s v="Total unit passed"/>
    <s v="Jasper"/>
    <s v="John"/>
    <s v="Jasper John"/>
    <s v="jasper.john@gmail.com"/>
    <x v="1"/>
    <x v="0"/>
    <x v="0"/>
    <x v="0"/>
    <d v="2019-03-02T09:36:00"/>
    <x v="0"/>
    <d v="2019-02-18T21:52:00"/>
    <s v="NO"/>
    <s v="YES"/>
    <s v="Jared Smith"/>
    <x v="0"/>
    <m/>
    <m/>
    <s v="PROD: CoS - Record has been entered already"/>
    <d v="2019-02-21T00:00:00"/>
    <x v="0"/>
  </r>
  <r>
    <n v="111123"/>
    <d v="2019-02-07T10:23:00"/>
    <s v="Cannot Access / Incorrect Data on Log In Page"/>
    <s v="Kimberly"/>
    <s v="Jones"/>
    <s v="Kimberly Jones"/>
    <s v="kjones@outlook.com"/>
    <x v="1"/>
    <x v="0"/>
    <x v="0"/>
    <x v="0"/>
    <d v="2019-02-20T16:21:00"/>
    <x v="0"/>
    <d v="2019-02-07T22:23:00"/>
    <s v="NO"/>
    <s v="YES"/>
    <s v="Satya Prakash"/>
    <x v="1"/>
    <m/>
    <m/>
    <s v="PROD: Zero value in payroll run result"/>
    <d v="2019-02-12T00:00:00"/>
    <x v="0"/>
  </r>
  <r>
    <n v="111115"/>
    <d v="2019-02-01T10:15:00"/>
    <s v="Dev Instance | Record View Issue"/>
    <s v="John"/>
    <s v="Brown"/>
    <s v="John Brown"/>
    <s v="jbrown@outlook.com"/>
    <x v="1"/>
    <x v="0"/>
    <x v="0"/>
    <x v="0"/>
    <d v="2019-02-14T14:52:00"/>
    <x v="0"/>
    <d v="2019-02-01T22:15:00"/>
    <s v="NO"/>
    <s v="YES"/>
    <s v="Satya Prakash"/>
    <x v="0"/>
    <m/>
    <m/>
    <s v="3C Engine Not Working"/>
    <d v="2019-02-06T00:00:00"/>
    <x v="0"/>
  </r>
  <r>
    <n v="627778"/>
    <d v="2018-07-30T07:54:00"/>
    <s v="Firewall policy migration"/>
    <s v="Joseph"/>
    <s v="Reynolds"/>
    <s v="Joseph Reynolds"/>
    <s v="jreynolds@yahoo.com"/>
    <x v="1"/>
    <x v="1"/>
    <x v="0"/>
    <x v="0"/>
    <d v="2018-12-06T01:12:00"/>
    <x v="1"/>
    <d v="2018-07-30T13:54:00"/>
    <s v="YES"/>
    <s v="YES"/>
    <s v="Satya Prakash"/>
    <x v="7"/>
    <m/>
    <m/>
    <s v="Request to access in Public"/>
    <d v="2018-08-02T00:00:00"/>
    <x v="0"/>
  </r>
  <r>
    <n v="111656"/>
    <d v="2021-03-31T10:32:00"/>
    <s v="Cannot access JDE-SIT in MAC"/>
    <s v="Melody"/>
    <s v="Thompson"/>
    <s v="Melody Thompson"/>
    <s v="mthompson@yahoo.com"/>
    <x v="2"/>
    <x v="0"/>
    <x v="0"/>
    <x v="0"/>
    <d v="2021-04-12T09:15:00"/>
    <x v="2"/>
    <d v="2023-09-29T22:32:00"/>
    <s v="NO"/>
    <s v="NO"/>
    <s v="Mark Jikkins"/>
    <x v="1"/>
    <m/>
    <m/>
    <s v="Double Amount in eOR/View Customer Account"/>
    <d v="2021-04-07T00:00:00"/>
    <x v="1"/>
  </r>
  <r>
    <n v="111624"/>
    <d v="2021-02-24T08:31:00"/>
    <s v="Employee Legislative Information - Mismatch"/>
    <s v="Troy"/>
    <s v="Daniels"/>
    <s v="Troy Daniels"/>
    <s v="troy.daniels@outlook.com"/>
    <x v="2"/>
    <x v="0"/>
    <x v="0"/>
    <x v="0"/>
    <d v="2021-04-08T11:24:00"/>
    <x v="2"/>
    <d v="2023-08-25T20:31:00"/>
    <s v="NO"/>
    <s v="YES"/>
    <s v="Mark Jikkins"/>
    <x v="1"/>
    <m/>
    <m/>
    <s v="Relationship Module Message Error"/>
    <d v="2021-03-03T00:00:00"/>
    <x v="1"/>
  </r>
  <r>
    <n v="111660"/>
    <d v="2021-04-08T08:40:00"/>
    <s v="Cannot open attachment in JDE SIT"/>
    <s v="Erick"/>
    <s v="White"/>
    <s v="Erick White"/>
    <s v="ewhite@yahoo.com"/>
    <x v="2"/>
    <x v="0"/>
    <x v="0"/>
    <x v="0"/>
    <d v="2021-04-08T08:40:00"/>
    <x v="2"/>
    <d v="2023-10-07T20:40:00"/>
    <s v="NO"/>
    <s v="YES"/>
    <s v="Mark Jikkins"/>
    <x v="1"/>
    <m/>
    <m/>
    <s v="CHANGE PASSWORD &amp; EMAIL CONFIRMATION"/>
    <d v="2021-04-15T00:00:00"/>
    <x v="1"/>
  </r>
  <r>
    <n v="111560"/>
    <d v="2020-11-19T12:18:00"/>
    <s v="STUCK PR and PPMP Approval"/>
    <s v="Riza"/>
    <s v="Richardson"/>
    <s v="Riza Richardson"/>
    <s v="rrichardson@mailinator.com"/>
    <x v="2"/>
    <x v="0"/>
    <x v="0"/>
    <x v="0"/>
    <d v="2021-04-07T17:34:00"/>
    <x v="0"/>
    <d v="2020-11-24T12:18:00"/>
    <s v="NO"/>
    <s v="YES"/>
    <s v="Jared Smith"/>
    <x v="1"/>
    <m/>
    <m/>
    <s v="JDE Prod Error Page 04 Dec 2019"/>
    <d v="2020-11-26T00:00:00"/>
    <x v="0"/>
  </r>
  <r>
    <n v="111659"/>
    <d v="2021-04-07T13:16:00"/>
    <s v="How to run SQL package"/>
    <s v="Melody"/>
    <s v="Thompson"/>
    <s v="Melody Thompson"/>
    <s v="mthompson@yahoo.com"/>
    <x v="2"/>
    <x v="0"/>
    <x v="1"/>
    <x v="0"/>
    <d v="2021-04-07T16:42:00"/>
    <x v="2"/>
    <d v="2023-10-07T01:16:00"/>
    <s v="NO"/>
    <s v="YES"/>
    <s v="Satya Prakash"/>
    <x v="1"/>
    <m/>
    <m/>
    <s v="Updating Description of course MCB 11."/>
    <s v="No SLA for Request"/>
    <x v="1"/>
  </r>
  <r>
    <n v="111657"/>
    <d v="2021-04-05T16:22:00"/>
    <s v="Display footer on generated report."/>
    <s v="Marvin"/>
    <s v="Peters"/>
    <s v="Marvin Peters"/>
    <s v="mpeters@outlook.com"/>
    <x v="2"/>
    <x v="0"/>
    <x v="1"/>
    <x v="0"/>
    <d v="2021-04-07T16:34:00"/>
    <x v="2"/>
    <d v="2023-10-05T04:22:00"/>
    <s v="NO"/>
    <s v="NO"/>
    <s v="Satya Prakash"/>
    <x v="0"/>
    <m/>
    <m/>
    <s v="Error in Form 5."/>
    <s v="No SLA for Request"/>
    <x v="1"/>
  </r>
  <r>
    <n v="111420"/>
    <d v="2020-05-05T02:18:00"/>
    <s v="Deferred PO Transactions"/>
    <s v="Riza"/>
    <s v="Richardson"/>
    <s v="Riza Richardson"/>
    <s v="rrichardson@mailinator.com"/>
    <x v="2"/>
    <x v="0"/>
    <x v="0"/>
    <x v="0"/>
    <d v="2021-04-07T14:53:00"/>
    <x v="2"/>
    <d v="2020-05-10T02:18:00"/>
    <s v="YES"/>
    <s v="NO"/>
    <s v="Satya Prakash"/>
    <x v="1"/>
    <m/>
    <m/>
    <s v="PROD: Restrictions in assignment set"/>
    <d v="2020-05-12T00:00:00"/>
    <x v="0"/>
  </r>
  <r>
    <n v="111650"/>
    <d v="2021-03-24T15:13:00"/>
    <s v="BEE Spreadsheet Issue"/>
    <s v="Melody"/>
    <s v="Thompson"/>
    <s v="Melody Thompson"/>
    <s v="mthompson@yahoo.com"/>
    <x v="2"/>
    <x v="0"/>
    <x v="0"/>
    <x v="0"/>
    <d v="2021-04-07T14:09:00"/>
    <x v="1"/>
    <d v="2023-09-23T03:13:00"/>
    <s v="NO"/>
    <s v="YES"/>
    <s v="Satya Prakash"/>
    <x v="1"/>
    <m/>
    <m/>
    <s v="Patch Application to set up Web Services"/>
    <d v="2021-03-31T00:00:00"/>
    <x v="1"/>
  </r>
  <r>
    <n v="111643"/>
    <d v="2021-03-18T14:18:00"/>
    <s v="How to prevent our API to SQL injection"/>
    <s v="Aurora"/>
    <s v="Miller"/>
    <s v="Aurora Miller"/>
    <s v="aurora.miller@outlook.com"/>
    <x v="2"/>
    <x v="0"/>
    <x v="1"/>
    <x v="0"/>
    <d v="2021-04-07T12:33:00"/>
    <x v="2"/>
    <d v="2023-09-17T02:18:00"/>
    <s v="NO"/>
    <s v="NO"/>
    <s v="Satya Prakash"/>
    <x v="0"/>
    <m/>
    <m/>
    <s v="Dev DB Refresh From PROD Data"/>
    <s v="No SLA for Request"/>
    <x v="1"/>
  </r>
  <r>
    <n v="111630"/>
    <d v="2021-03-05T12:34:00"/>
    <s v="JDE Payables UPMin Attachment"/>
    <s v="Erick"/>
    <s v="White"/>
    <s v="Erick White"/>
    <s v="ewhite@yahoo.com"/>
    <x v="2"/>
    <x v="0"/>
    <x v="0"/>
    <x v="0"/>
    <d v="2021-04-07T08:39:00"/>
    <x v="2"/>
    <d v="2021-03-06T00:34:00"/>
    <s v="YES"/>
    <s v="NO"/>
    <s v="Satya Prakash"/>
    <x v="1"/>
    <m/>
    <m/>
    <s v="Server Restart Request"/>
    <d v="2021-03-12T00:00:00"/>
    <x v="0"/>
  </r>
  <r>
    <n v="111655"/>
    <d v="2021-03-29T16:18:00"/>
    <s v="Optimize the created Query."/>
    <s v="Marvin"/>
    <s v="Peters"/>
    <s v="Marvin Peters"/>
    <s v="mpeters@outlook.com"/>
    <x v="2"/>
    <x v="0"/>
    <x v="1"/>
    <x v="0"/>
    <d v="2021-04-06T16:31:00"/>
    <x v="2"/>
    <d v="2023-09-28T04:18:00"/>
    <s v="NO"/>
    <s v="YES"/>
    <s v="Satya Prakash"/>
    <x v="0"/>
    <m/>
    <m/>
    <s v="Booting Up SAP 9.2 in Globe Server​"/>
    <s v="No SLA for Request"/>
    <x v="1"/>
  </r>
  <r>
    <n v="111658"/>
    <d v="2021-04-06T15:28:00"/>
    <s v="Creation of User for Integration Broker permission"/>
    <s v="Aurora"/>
    <s v="Miller"/>
    <s v="Aurora Miller"/>
    <s v="aurora.miller@outlook.com"/>
    <x v="2"/>
    <x v="0"/>
    <x v="0"/>
    <x v="0"/>
    <d v="2021-04-06T15:28:00"/>
    <x v="2"/>
    <d v="2023-10-06T03:28:00"/>
    <s v="NO"/>
    <s v="NO"/>
    <s v="Satya Prakash"/>
    <x v="0"/>
    <m/>
    <m/>
    <s v="Grade Roster Generation Error"/>
    <d v="2021-04-13T00:00:00"/>
    <x v="1"/>
  </r>
  <r>
    <n v="111639"/>
    <d v="2021-03-17T13:35:00"/>
    <s v="Appraisal Issue"/>
    <s v="Jane"/>
    <s v="Wilberts"/>
    <s v="Jane Wilberts"/>
    <s v="jwilberts@mailinator.com"/>
    <x v="2"/>
    <x v="0"/>
    <x v="0"/>
    <x v="0"/>
    <d v="2021-04-06T14:21:00"/>
    <x v="2"/>
    <d v="2023-09-16T01:35:00"/>
    <s v="NO"/>
    <s v="YES"/>
    <s v="Satya Prakash"/>
    <x v="1"/>
    <m/>
    <m/>
    <s v="JDE PROD - Different User Account (23 May 2019)"/>
    <d v="2021-03-24T00:00:00"/>
    <x v="1"/>
  </r>
  <r>
    <n v="111602"/>
    <d v="2021-01-28T18:31:00"/>
    <s v="Past due balance posted in Student Center"/>
    <s v="Marvin"/>
    <s v="Peters"/>
    <s v="Marvin Peters"/>
    <s v="mpeters@outlook.com"/>
    <x v="2"/>
    <x v="0"/>
    <x v="1"/>
    <x v="0"/>
    <d v="2021-04-06T13:22:00"/>
    <x v="1"/>
    <d v="2021-01-29T06:31:00"/>
    <s v="YES"/>
    <s v="NO"/>
    <s v="Satya Prakash"/>
    <x v="0"/>
    <m/>
    <m/>
    <s v="DEV: Error on External Learning"/>
    <s v="No SLA for Request"/>
    <x v="0"/>
  </r>
  <r>
    <n v="111644"/>
    <d v="2021-03-18T14:23:00"/>
    <s v="How to whitelist domain name in SAP API"/>
    <s v="Aurora"/>
    <s v="Miller"/>
    <s v="Aurora Miller"/>
    <s v="aurora.miller@outlook.com"/>
    <x v="2"/>
    <x v="0"/>
    <x v="1"/>
    <x v="0"/>
    <d v="2021-03-31T10:46:00"/>
    <x v="2"/>
    <d v="2023-09-17T02:23:00"/>
    <s v="NO"/>
    <s v="YES"/>
    <s v="Satya Prakash"/>
    <x v="0"/>
    <m/>
    <m/>
    <s v="PeopleTools 8.57 on Client Machine"/>
    <s v="No SLA for Request"/>
    <x v="1"/>
  </r>
  <r>
    <n v="111642"/>
    <d v="2021-03-18T14:16:00"/>
    <s v="Creation of Separate nodes"/>
    <s v="Aurora"/>
    <s v="Miller"/>
    <s v="Aurora Miller"/>
    <s v="aurora.miller@outlook.com"/>
    <x v="2"/>
    <x v="0"/>
    <x v="1"/>
    <x v="0"/>
    <d v="2021-03-30T18:58:00"/>
    <x v="2"/>
    <d v="2023-09-17T02:16:00"/>
    <s v="NO"/>
    <s v="NO"/>
    <s v="Satya Prakash"/>
    <x v="0"/>
    <m/>
    <m/>
    <s v="JDE Prod Error Page 18 Dec 2019"/>
    <s v="No SLA for Request"/>
    <x v="1"/>
  </r>
  <r>
    <n v="111651"/>
    <d v="2021-03-24T16:54:00"/>
    <s v="Post Issue - SAP Slow Performance"/>
    <s v="Aurora"/>
    <s v="Miller"/>
    <s v="Aurora Miller"/>
    <s v="aurora.miller@outlook.com"/>
    <x v="2"/>
    <x v="0"/>
    <x v="0"/>
    <x v="2"/>
    <d v="2021-03-30T18:54:00"/>
    <x v="2"/>
    <d v="2021-03-29T16:54:00"/>
    <s v="YES"/>
    <s v="NO"/>
    <s v="Satya Prakash"/>
    <x v="0"/>
    <m/>
    <m/>
    <s v="VPN Password"/>
    <d v="2021-03-31T00:00:00"/>
    <x v="0"/>
  </r>
  <r>
    <n v="111640"/>
    <d v="2021-03-17T16:24:00"/>
    <s v="Loading upon saving Expression on Query Manager"/>
    <s v="Marvin"/>
    <s v="Peters"/>
    <s v="Marvin Peters"/>
    <s v="mpeters@outlook.com"/>
    <x v="2"/>
    <x v="0"/>
    <x v="0"/>
    <x v="0"/>
    <d v="2021-03-30T18:00:00"/>
    <x v="2"/>
    <d v="2023-09-16T04:24:00"/>
    <s v="NO"/>
    <s v="YES"/>
    <s v="Satya Prakash"/>
    <x v="0"/>
    <m/>
    <m/>
    <s v="JDE PROD Invoice Approval Issue 29 May 2019"/>
    <d v="2021-03-24T00:00:00"/>
    <x v="1"/>
  </r>
  <r>
    <n v="111641"/>
    <d v="2021-03-17T16:37:00"/>
    <s v="Past due balance posted in Student Center"/>
    <s v="Marvin"/>
    <s v="Peters"/>
    <s v="Marvin Peters"/>
    <s v="mpeters@outlook.com"/>
    <x v="2"/>
    <x v="0"/>
    <x v="0"/>
    <x v="0"/>
    <d v="2021-03-30T17:55:00"/>
    <x v="1"/>
    <d v="2023-09-16T04:37:00"/>
    <s v="NO"/>
    <s v="NO"/>
    <s v="Satya Prakash"/>
    <x v="0"/>
    <m/>
    <m/>
    <s v="Compatibility of Windows 10 on Palo alto"/>
    <d v="2021-03-24T00:00:00"/>
    <x v="1"/>
  </r>
  <r>
    <n v="111617"/>
    <d v="2021-02-15T16:55:00"/>
    <s v="Integration Broker Issue"/>
    <s v="Aurora"/>
    <s v="Miller"/>
    <s v="Aurora Miller"/>
    <s v="aurora.miller@outlook.com"/>
    <x v="2"/>
    <x v="0"/>
    <x v="0"/>
    <x v="0"/>
    <d v="2021-03-30T17:03:00"/>
    <x v="0"/>
    <d v="2021-02-16T04:55:00"/>
    <s v="NO"/>
    <s v="YES"/>
    <s v="Jared Smith"/>
    <x v="0"/>
    <m/>
    <m/>
    <s v="IDLE Time"/>
    <d v="2021-02-22T00:00:00"/>
    <x v="0"/>
  </r>
  <r>
    <n v="111556"/>
    <d v="2020-11-16T16:05:00"/>
    <s v="Java Web Start Implementation"/>
    <s v="Kimberly"/>
    <s v="Jones"/>
    <s v="Kimberly Jones"/>
    <s v="kjones@outlook.com"/>
    <x v="2"/>
    <x v="0"/>
    <x v="0"/>
    <x v="0"/>
    <d v="2021-03-30T16:30:00"/>
    <x v="2"/>
    <d v="2020-11-17T04:05:00"/>
    <s v="YES"/>
    <s v="YES"/>
    <s v="Raya Musk"/>
    <x v="1"/>
    <m/>
    <m/>
    <s v="Unable to perform search after the restart"/>
    <d v="2020-11-23T00:00:00"/>
    <x v="0"/>
  </r>
  <r>
    <n v="111654"/>
    <d v="2021-03-26T10:23:00"/>
    <s v="Cloudflare blocked uploading xml"/>
    <s v="Erick"/>
    <s v="White"/>
    <s v="Erick White"/>
    <s v="ewhite@yahoo.com"/>
    <x v="2"/>
    <x v="0"/>
    <x v="0"/>
    <x v="0"/>
    <d v="2021-03-30T14:33:00"/>
    <x v="2"/>
    <d v="2023-09-24T22:23:00"/>
    <s v="NO"/>
    <s v="NO"/>
    <s v="Raya Musk"/>
    <x v="1"/>
    <m/>
    <m/>
    <s v="Coloc Server is Down"/>
    <d v="2021-04-02T00:00:00"/>
    <x v="1"/>
  </r>
  <r>
    <n v="111622"/>
    <d v="2021-02-22T15:16:00"/>
    <s v="Unable to Attach Update XML file in Data Def"/>
    <s v="Kian"/>
    <s v="Rogers"/>
    <s v="Kian Rogers"/>
    <s v="krogers@mailinator.com"/>
    <x v="2"/>
    <x v="0"/>
    <x v="0"/>
    <x v="0"/>
    <d v="2021-03-29T14:01:00"/>
    <x v="1"/>
    <d v="2021-02-23T03:16:00"/>
    <s v="YES"/>
    <s v="NO"/>
    <s v="Raya Musk"/>
    <x v="1"/>
    <m/>
    <m/>
    <s v="PeopleTools Client DPK"/>
    <d v="2021-03-01T00:00:00"/>
    <x v="0"/>
  </r>
  <r>
    <n v="111583"/>
    <d v="2020-12-22T10:34:00"/>
    <s v="RetroPay Report not displaying in PDF"/>
    <s v="Melody"/>
    <s v="Thompson"/>
    <s v="Melody Thompson"/>
    <s v="mthompson@yahoo.com"/>
    <x v="2"/>
    <x v="0"/>
    <x v="0"/>
    <x v="0"/>
    <d v="2021-03-29T13:35:00"/>
    <x v="0"/>
    <d v="2020-12-27T10:34:00"/>
    <s v="NO"/>
    <s v="YES"/>
    <s v="Jared Smith"/>
    <x v="1"/>
    <m/>
    <m/>
    <s v="Node ping error [CS 9.2]"/>
    <d v="2020-12-29T00:00:00"/>
    <x v="0"/>
  </r>
  <r>
    <n v="111634"/>
    <d v="2021-03-11T10:44:00"/>
    <s v="1900 emails from JDE workflow notif mailer 2/22/21"/>
    <s v="Erick"/>
    <s v="White"/>
    <s v="Erick White"/>
    <s v="ewhite@yahoo.com"/>
    <x v="2"/>
    <x v="0"/>
    <x v="0"/>
    <x v="3"/>
    <d v="2021-03-29T13:16:00"/>
    <x v="1"/>
    <d v="2023-09-09T22:44:00"/>
    <s v="NO"/>
    <s v="YES"/>
    <s v="Raya Musk"/>
    <x v="1"/>
    <m/>
    <m/>
    <s v="Unable to startup the VNCServer"/>
    <d v="2021-03-18T00:00:00"/>
    <x v="1"/>
  </r>
  <r>
    <n v="111457"/>
    <d v="2020-07-07T13:27:00"/>
    <s v="DV Approval Error"/>
    <s v="Kimberly"/>
    <s v="Jones"/>
    <s v="Kimberly Jones"/>
    <s v="kjones@outlook.com"/>
    <x v="2"/>
    <x v="0"/>
    <x v="0"/>
    <x v="0"/>
    <d v="2021-03-29T11:25:00"/>
    <x v="2"/>
    <d v="2020-07-08T01:27:00"/>
    <s v="YES"/>
    <s v="YES"/>
    <s v="Raya Musk"/>
    <x v="1"/>
    <m/>
    <m/>
    <s v="Activation of Cost Managers"/>
    <d v="2020-07-14T00:00:00"/>
    <x v="0"/>
  </r>
  <r>
    <n v="111653"/>
    <d v="2021-03-25T19:06:00"/>
    <s v="Expression output on Query Manager,"/>
    <s v="Marvin"/>
    <s v="Peters"/>
    <s v="Marvin Peters"/>
    <s v="mpeters@outlook.com"/>
    <x v="2"/>
    <x v="0"/>
    <x v="0"/>
    <x v="0"/>
    <d v="2021-03-26T16:37:00"/>
    <x v="2"/>
    <d v="2023-09-24T07:06:00"/>
    <s v="NO"/>
    <s v="YES"/>
    <s v="Raya Musk"/>
    <x v="0"/>
    <m/>
    <m/>
    <s v="Tuition Calculation Error"/>
    <d v="2021-04-01T00:00:00"/>
    <x v="1"/>
  </r>
  <r>
    <n v="111652"/>
    <d v="2021-03-24T17:54:00"/>
    <s v="Tablespace Issue"/>
    <s v="John"/>
    <s v="Brown"/>
    <s v="John Brown"/>
    <s v="jbrown@outlook.com"/>
    <x v="2"/>
    <x v="0"/>
    <x v="1"/>
    <x v="0"/>
    <d v="2021-03-26T13:25:00"/>
    <x v="2"/>
    <d v="2023-09-23T05:54:00"/>
    <s v="NO"/>
    <s v="NO"/>
    <s v="Raya Musk"/>
    <x v="0"/>
    <m/>
    <m/>
    <s v="PROD: Correct Latest Start Date of Employee"/>
    <s v="No SLA for Request"/>
    <x v="1"/>
  </r>
  <r>
    <n v="111476"/>
    <d v="2020-07-24T13:16:00"/>
    <s v="Cannot Terminate Employment"/>
    <s v="Melody"/>
    <s v="Thompson"/>
    <s v="Melody Thompson"/>
    <s v="mthompson@yahoo.com"/>
    <x v="2"/>
    <x v="0"/>
    <x v="0"/>
    <x v="0"/>
    <d v="2021-03-24T15:10:00"/>
    <x v="0"/>
    <d v="2020-07-29T13:16:00"/>
    <s v="NO"/>
    <s v="YES"/>
    <s v="Jared Smith"/>
    <x v="1"/>
    <m/>
    <m/>
    <s v="PO submission error in TEST Instance"/>
    <d v="2020-07-31T00:00:00"/>
    <x v="0"/>
  </r>
  <r>
    <n v="111637"/>
    <d v="2021-03-16T10:02:00"/>
    <s v="Special Leave Issues"/>
    <s v="Kian"/>
    <s v="Rogers"/>
    <s v="Kian Rogers"/>
    <s v="krogers@mailinator.com"/>
    <x v="2"/>
    <x v="0"/>
    <x v="0"/>
    <x v="0"/>
    <d v="2021-03-24T13:23:00"/>
    <x v="1"/>
    <d v="2023-09-14T22:02:00"/>
    <s v="NO"/>
    <s v="NO"/>
    <s v="Raya Musk"/>
    <x v="1"/>
    <m/>
    <m/>
    <s v="GlobalProtect Connection"/>
    <d v="2021-03-23T00:00:00"/>
    <x v="1"/>
  </r>
  <r>
    <n v="111648"/>
    <d v="2021-03-23T11:16:00"/>
    <s v="Locked Out OpenVPN Account"/>
    <s v="Cherie"/>
    <s v="Mercurie"/>
    <s v="Cherie Mercurie"/>
    <s v="cmercurie@outlook.com"/>
    <x v="2"/>
    <x v="0"/>
    <x v="1"/>
    <x v="0"/>
    <d v="2021-03-23T17:29:00"/>
    <x v="0"/>
    <d v="2023-09-21T23:16:00"/>
    <s v="NO"/>
    <s v="YES"/>
    <s v="Jared Smith"/>
    <x v="3"/>
    <m/>
    <m/>
    <s v="Unable to connect to CS 9.2 Database from Win 10"/>
    <s v="No SLA for Request"/>
    <x v="1"/>
  </r>
  <r>
    <n v="111647"/>
    <d v="2021-03-22T18:33:00"/>
    <s v="[Test Only]:::SAP Reset Password"/>
    <s v="Cherie"/>
    <s v="Mercurie"/>
    <s v="Cherie Mercurie"/>
    <s v="cmercurie@outlook.com"/>
    <x v="2"/>
    <x v="1"/>
    <x v="1"/>
    <x v="2"/>
    <d v="2021-03-22T18:33:00"/>
    <x v="2"/>
    <d v="2021-03-27T18:33:00"/>
    <s v="YES"/>
    <s v="YES"/>
    <s v="Raya Musk"/>
    <x v="4"/>
    <m/>
    <m/>
    <s v="PROD: Gray out fields, cannot input data"/>
    <s v="No SLA for Request"/>
    <x v="1"/>
  </r>
  <r>
    <n v="111646"/>
    <d v="2021-03-22T18:25:00"/>
    <s v="[Test Only]:::[SAP]Page not available"/>
    <s v="Cherie"/>
    <s v="Mercurie"/>
    <s v="Cherie Mercurie"/>
    <s v="cmercurie@outlook.com"/>
    <x v="2"/>
    <x v="1"/>
    <x v="0"/>
    <x v="0"/>
    <d v="2021-03-22T18:25:00"/>
    <x v="1"/>
    <d v="2021-03-27T18:25:00"/>
    <s v="YES"/>
    <s v="YES"/>
    <s v="Raya Musk"/>
    <x v="4"/>
    <m/>
    <m/>
    <s v="COS - Application Error"/>
    <d v="2021-03-29T00:00:00"/>
    <x v="1"/>
  </r>
  <r>
    <n v="111645"/>
    <d v="2021-03-19T08:52:00"/>
    <s v="How to override set-up in created element"/>
    <s v="Melody"/>
    <s v="Thompson"/>
    <s v="Melody Thompson"/>
    <s v="mthompson@yahoo.com"/>
    <x v="2"/>
    <x v="0"/>
    <x v="1"/>
    <x v="0"/>
    <d v="2021-03-19T08:52:00"/>
    <x v="1"/>
    <d v="2023-09-17T20:52:00"/>
    <s v="NO"/>
    <s v="YES"/>
    <s v="Raya Musk"/>
    <x v="1"/>
    <m/>
    <m/>
    <s v="Dev Instance Redirecting to Prod"/>
    <s v="No SLA for Request"/>
    <x v="1"/>
  </r>
  <r>
    <n v="111638"/>
    <d v="2021-03-16T16:26:00"/>
    <s v="Test Ticket"/>
    <s v="Cherie"/>
    <s v="Mercurie"/>
    <s v="Cherie Mercurie"/>
    <s v="cmercurie@outlook.com"/>
    <x v="2"/>
    <x v="1"/>
    <x v="0"/>
    <x v="1"/>
    <d v="2021-03-16T16:26:00"/>
    <x v="2"/>
    <d v="2021-03-21T16:26:00"/>
    <s v="YES"/>
    <s v="NO"/>
    <s v="Raya Musk"/>
    <x v="4"/>
    <m/>
    <m/>
    <s v="SMTP issue in SAP Prod"/>
    <d v="2021-03-23T00:00:00"/>
    <x v="1"/>
  </r>
  <r>
    <n v="111599"/>
    <d v="2021-01-28T10:39:00"/>
    <s v="Extraction of Data on ODSM."/>
    <s v="Marvin"/>
    <s v="Peters"/>
    <s v="Marvin Peters"/>
    <s v="mpeters@outlook.com"/>
    <x v="2"/>
    <x v="0"/>
    <x v="1"/>
    <x v="0"/>
    <d v="2021-03-15T17:10:00"/>
    <x v="0"/>
    <d v="2021-02-02T10:39:00"/>
    <s v="NO"/>
    <s v="YES"/>
    <s v="Jared Smith"/>
    <x v="0"/>
    <m/>
    <m/>
    <s v="BPM Upgrade from 3.1 to 3.3"/>
    <s v="No SLA for Request"/>
    <x v="0"/>
  </r>
  <r>
    <n v="111627"/>
    <d v="2021-03-04T13:13:00"/>
    <s v="Post Issue - SAP LOGIN ISSUES ENCOUNTERED"/>
    <s v="Bladimir"/>
    <s v="Macdonald"/>
    <s v="Bladimir Macdonald"/>
    <s v="bmacdonald@outlook.com"/>
    <x v="2"/>
    <x v="0"/>
    <x v="0"/>
    <x v="0"/>
    <d v="2021-03-15T17:09:00"/>
    <x v="0"/>
    <d v="2021-03-09T13:13:00"/>
    <s v="NO"/>
    <s v="YES"/>
    <s v="Jared Smith"/>
    <x v="0"/>
    <m/>
    <m/>
    <s v="Processmaker 3.3.7 Production Upgrade"/>
    <d v="2021-03-11T00:00:00"/>
    <x v="0"/>
  </r>
  <r>
    <n v="111628"/>
    <d v="2021-03-04T13:15:00"/>
    <s v="Post Issue - SAP SLOW PERFORMANCE ISSUE"/>
    <s v="Bladimir"/>
    <s v="Macdonald"/>
    <s v="Bladimir Macdonald"/>
    <s v="bmacdonald@outlook.com"/>
    <x v="2"/>
    <x v="0"/>
    <x v="0"/>
    <x v="0"/>
    <d v="2021-03-15T17:06:00"/>
    <x v="0"/>
    <d v="2021-03-09T13:15:00"/>
    <s v="NO"/>
    <s v="YES"/>
    <s v="Jared Smith"/>
    <x v="0"/>
    <m/>
    <m/>
    <s v="Unable to boot the Application Server"/>
    <d v="2021-03-11T00:00:00"/>
    <x v="0"/>
  </r>
  <r>
    <n v="111626"/>
    <d v="2021-03-03T15:44:00"/>
    <s v="Person Analyzer"/>
    <s v="Kian"/>
    <s v="Rogers"/>
    <s v="Kian Rogers"/>
    <s v="krogers@mailinator.com"/>
    <x v="2"/>
    <x v="0"/>
    <x v="1"/>
    <x v="0"/>
    <d v="2021-03-11T16:38:00"/>
    <x v="0"/>
    <d v="2021-03-04T03:44:00"/>
    <s v="NO"/>
    <s v="YES"/>
    <s v="Jared Smith"/>
    <x v="1"/>
    <m/>
    <m/>
    <s v="Processes are stock on queued"/>
    <s v="No SLA for Request"/>
    <x v="0"/>
  </r>
  <r>
    <n v="111635"/>
    <d v="2021-03-11T11:54:00"/>
    <s v="Configuration related to web browser to open Java"/>
    <s v="Erick"/>
    <s v="White"/>
    <s v="Erick White"/>
    <s v="ewhite@yahoo.com"/>
    <x v="2"/>
    <x v="0"/>
    <x v="0"/>
    <x v="3"/>
    <d v="2021-03-11T11:54:00"/>
    <x v="2"/>
    <d v="2023-09-09T23:54:00"/>
    <s v="NO"/>
    <s v="YES"/>
    <s v="Raya Musk"/>
    <x v="1"/>
    <m/>
    <m/>
    <s v="Units Overload"/>
    <d v="2021-03-18T00:00:00"/>
    <x v="1"/>
  </r>
  <r>
    <n v="111619"/>
    <d v="2021-02-17T15:32:00"/>
    <s v="issues in UP General Payroll Scholars Report"/>
    <s v="Melody"/>
    <s v="Thompson"/>
    <s v="Melody Thompson"/>
    <s v="mthompson@yahoo.com"/>
    <x v="2"/>
    <x v="0"/>
    <x v="0"/>
    <x v="0"/>
    <d v="2021-03-10T17:11:00"/>
    <x v="0"/>
    <d v="2021-02-18T03:32:00"/>
    <s v="NO"/>
    <s v="YES"/>
    <s v="Jared Smith"/>
    <x v="1"/>
    <m/>
    <m/>
    <s v="PO Approval Timeouts"/>
    <d v="2021-02-24T00:00:00"/>
    <x v="0"/>
  </r>
  <r>
    <n v="111615"/>
    <d v="2021-02-15T14:04:00"/>
    <s v="Post Issue - Getting &quot;No space left on device&quot; "/>
    <s v="Marvin"/>
    <s v="Peters"/>
    <s v="Marvin Peters"/>
    <s v="mpeters@outlook.com"/>
    <x v="2"/>
    <x v="0"/>
    <x v="0"/>
    <x v="0"/>
    <d v="2021-03-09T15:06:00"/>
    <x v="0"/>
    <s v="NOT AVAILABLE"/>
    <s v="NO"/>
    <s v="YES"/>
    <s v="Jared Smith"/>
    <x v="0"/>
    <m/>
    <m/>
    <s v="Installation of empson printer and scanner"/>
    <d v="2021-02-22T00:00:00"/>
    <x v="1"/>
  </r>
  <r>
    <n v="111625"/>
    <d v="2021-02-24T11:34:00"/>
    <s v="Tuition Calculation Issue"/>
    <s v="Jasper"/>
    <s v="John"/>
    <s v="Jasper John"/>
    <s v="jasper.john@gmail.com"/>
    <x v="2"/>
    <x v="0"/>
    <x v="1"/>
    <x v="0"/>
    <d v="2021-03-09T08:48:00"/>
    <x v="0"/>
    <d v="2021-02-24T23:34:00"/>
    <s v="NO"/>
    <s v="YES"/>
    <s v="Jared Smith"/>
    <x v="0"/>
    <m/>
    <m/>
    <s v="Unable to add iSCSI Software Adapter"/>
    <s v="No SLA for Request"/>
    <x v="0"/>
  </r>
  <r>
    <n v="111631"/>
    <d v="2021-03-05T15:49:00"/>
    <s v="[SAP] Page is not available"/>
    <s v="Cherie"/>
    <s v="Mercurie"/>
    <s v="Cherie Mercurie"/>
    <s v="cmercurie@outlook.com"/>
    <x v="2"/>
    <x v="1"/>
    <x v="0"/>
    <x v="0"/>
    <d v="2021-03-05T15:49:00"/>
    <x v="2"/>
    <d v="2021-03-10T15:49:00"/>
    <s v="YES"/>
    <s v="NO"/>
    <s v="Raya Musk"/>
    <x v="4"/>
    <m/>
    <m/>
    <s v="JDE TEST: Error when updating email via SQL"/>
    <d v="2021-03-12T00:00:00"/>
    <x v="1"/>
  </r>
  <r>
    <n v="111629"/>
    <d v="2021-03-05T10:49:00"/>
    <s v="Test Ticket"/>
    <s v="Cherie"/>
    <s v="Mercurie"/>
    <s v="Cherie Mercurie"/>
    <s v="cmercurie@outlook.com"/>
    <x v="2"/>
    <x v="1"/>
    <x v="0"/>
    <x v="0"/>
    <d v="2021-03-05T10:49:00"/>
    <x v="2"/>
    <d v="2021-03-12T17:00:00"/>
    <s v="YES"/>
    <s v="NO"/>
    <s v="Raya Musk"/>
    <x v="4"/>
    <m/>
    <m/>
    <s v="ECI is not working in SAP 9.0"/>
    <d v="2021-03-12T00:00:00"/>
    <x v="1"/>
  </r>
  <r>
    <n v="111609"/>
    <d v="2021-02-15T13:45:00"/>
    <s v="Post Issue - Bind Failed / ODSM down"/>
    <s v="Marvin"/>
    <s v="Peters"/>
    <s v="Marvin Peters"/>
    <s v="mpeters@outlook.com"/>
    <x v="2"/>
    <x v="0"/>
    <x v="0"/>
    <x v="0"/>
    <d v="2021-03-02T17:42:00"/>
    <x v="0"/>
    <s v="NOT AVAILABLE"/>
    <s v="NO"/>
    <s v="YES"/>
    <s v="Jared Smith"/>
    <x v="0"/>
    <m/>
    <m/>
    <s v="COS- Application Error has occurred in your proces"/>
    <d v="2021-02-22T00:00:00"/>
    <x v="1"/>
  </r>
  <r>
    <n v="111623"/>
    <d v="2021-02-22T16:55:00"/>
    <s v="Person Analyzer for 132939"/>
    <s v="Kian"/>
    <s v="Rogers"/>
    <s v="Kian Rogers"/>
    <s v="krogers@mailinator.com"/>
    <x v="2"/>
    <x v="0"/>
    <x v="1"/>
    <x v="0"/>
    <d v="2021-03-01T16:20:00"/>
    <x v="2"/>
    <d v="2023-08-24T04:55:00"/>
    <s v="NO"/>
    <s v="NO"/>
    <s v="Raya Musk"/>
    <x v="1"/>
    <m/>
    <m/>
    <s v="TEST: Cannot Save Batch Element with Costing"/>
    <s v="No SLA for Request"/>
    <x v="1"/>
  </r>
  <r>
    <n v="111606"/>
    <d v="2021-02-10T10:53:00"/>
    <s v="OpenVPN error"/>
    <s v="Melody"/>
    <s v="Thompson"/>
    <s v="Melody Thompson"/>
    <s v="mthompson@yahoo.com"/>
    <x v="2"/>
    <x v="0"/>
    <x v="0"/>
    <x v="0"/>
    <d v="2021-02-26T17:25:00"/>
    <x v="0"/>
    <d v="2021-02-10T22:53:00"/>
    <s v="NO"/>
    <s v="YES"/>
    <s v="Raya Musk"/>
    <x v="3"/>
    <m/>
    <m/>
    <s v="ePLDT DEV Instance"/>
    <d v="2021-02-17T00:00:00"/>
    <x v="0"/>
  </r>
  <r>
    <n v="111610"/>
    <d v="2021-02-15T13:47:00"/>
    <s v="Slow performance of SAP/SAP too long to load"/>
    <s v="Marvin"/>
    <s v="Peters"/>
    <s v="Marvin Peters"/>
    <s v="mpeters@outlook.com"/>
    <x v="2"/>
    <x v="0"/>
    <x v="0"/>
    <x v="0"/>
    <d v="2021-02-24T17:38:00"/>
    <x v="0"/>
    <d v="2021-02-16T01:47:00"/>
    <s v="NO"/>
    <s v="YES"/>
    <s v="Jared Smith"/>
    <x v="0"/>
    <m/>
    <m/>
    <s v="Restart of Physical Server in Coloc"/>
    <d v="2021-02-22T00:00:00"/>
    <x v="0"/>
  </r>
  <r>
    <n v="111612"/>
    <d v="2021-02-15T13:53:00"/>
    <s v="Cashier officer can't use search in SAP (UPCEB)"/>
    <s v="Marvin"/>
    <s v="Peters"/>
    <s v="Marvin Peters"/>
    <s v="mpeters@outlook.com"/>
    <x v="2"/>
    <x v="0"/>
    <x v="0"/>
    <x v="0"/>
    <d v="2021-02-24T17:37:00"/>
    <x v="0"/>
    <d v="2021-02-16T01:53:00"/>
    <s v="NO"/>
    <s v="YES"/>
    <s v="Jared Smith"/>
    <x v="0"/>
    <m/>
    <m/>
    <s v="Adding &quot;Leave Management&quot; Menu"/>
    <d v="2021-02-22T00:00:00"/>
    <x v="0"/>
  </r>
  <r>
    <n v="111613"/>
    <d v="2021-02-15T13:56:00"/>
    <s v="Post Issue - SQL Access ManagerSQL"/>
    <s v="Marvin"/>
    <s v="Peters"/>
    <s v="Marvin Peters"/>
    <s v="mpeters@outlook.com"/>
    <x v="2"/>
    <x v="0"/>
    <x v="0"/>
    <x v="0"/>
    <d v="2021-02-24T17:34:00"/>
    <x v="0"/>
    <s v="NOT AVAILABLE"/>
    <s v="NO"/>
    <s v="YES"/>
    <s v="Jared Smith"/>
    <x v="0"/>
    <m/>
    <m/>
    <s v="Renaming in JDE via Page Personalization"/>
    <d v="2021-02-22T00:00:00"/>
    <x v="1"/>
  </r>
  <r>
    <n v="111614"/>
    <d v="2021-02-15T14:02:00"/>
    <s v="Error appeared Maintain Schedule of Classes module"/>
    <s v="Marvin"/>
    <s v="Peters"/>
    <s v="Marvin Peters"/>
    <s v="mpeters@outlook.com"/>
    <x v="2"/>
    <x v="0"/>
    <x v="0"/>
    <x v="0"/>
    <d v="2021-02-24T17:28:00"/>
    <x v="0"/>
    <d v="2021-02-16T02:02:00"/>
    <s v="NO"/>
    <s v="YES"/>
    <s v="Jared Smith"/>
    <x v="0"/>
    <m/>
    <m/>
    <s v="App Engine not Posting"/>
    <d v="2021-02-22T00:00:00"/>
    <x v="0"/>
  </r>
  <r>
    <n v="111604"/>
    <d v="2021-02-03T14:11:00"/>
    <s v="Received email notifs on 01-FEB-2021"/>
    <s v="Melody"/>
    <s v="Thompson"/>
    <s v="Melody Thompson"/>
    <s v="mthompson@yahoo.com"/>
    <x v="2"/>
    <x v="0"/>
    <x v="0"/>
    <x v="0"/>
    <d v="2021-02-23T17:47:00"/>
    <x v="0"/>
    <d v="2021-02-04T02:11:00"/>
    <s v="NO"/>
    <s v="YES"/>
    <s v="Jared Smith"/>
    <x v="1"/>
    <m/>
    <m/>
    <s v="Unable to process Batch Term Activate"/>
    <d v="2021-02-10T00:00:00"/>
    <x v="0"/>
  </r>
  <r>
    <n v="111605"/>
    <d v="2021-02-08T16:34:00"/>
    <s v="Revising the Contact Information"/>
    <s v="Aurora"/>
    <s v="Miller"/>
    <s v="Aurora Miller"/>
    <s v="aurora.miller@outlook.com"/>
    <x v="2"/>
    <x v="0"/>
    <x v="0"/>
    <x v="0"/>
    <d v="2021-02-22T17:35:00"/>
    <x v="0"/>
    <d v="2021-02-09T04:34:00"/>
    <s v="NO"/>
    <s v="YES"/>
    <s v="Jared Smith"/>
    <x v="0"/>
    <m/>
    <m/>
    <s v="Microsoft Office Installation"/>
    <d v="2021-02-15T00:00:00"/>
    <x v="0"/>
  </r>
  <r>
    <n v="111611"/>
    <d v="2021-02-15T13:50:00"/>
    <s v="Post Issue - Can't login to SAP"/>
    <s v="Marvin"/>
    <s v="Peters"/>
    <s v="Marvin Peters"/>
    <s v="mpeters@outlook.com"/>
    <x v="2"/>
    <x v="0"/>
    <x v="0"/>
    <x v="0"/>
    <d v="2021-02-22T17:34:00"/>
    <x v="0"/>
    <s v="NOT AVAILABLE"/>
    <s v="NO"/>
    <s v="YES"/>
    <s v="Jared Smith"/>
    <x v="0"/>
    <m/>
    <m/>
    <s v="Zoom unable to install"/>
    <d v="2021-02-22T00:00:00"/>
    <x v="1"/>
  </r>
  <r>
    <n v="111607"/>
    <d v="2021-02-12T19:25:00"/>
    <s v="Person Analyzer"/>
    <s v="Kian"/>
    <s v="Rogers"/>
    <s v="Kian Rogers"/>
    <s v="krogers@mailinator.com"/>
    <x v="2"/>
    <x v="0"/>
    <x v="1"/>
    <x v="0"/>
    <d v="2021-02-19T16:49:00"/>
    <x v="0"/>
    <d v="2021-02-13T07:25:00"/>
    <s v="NO"/>
    <s v="YES"/>
    <s v="Jared Smith"/>
    <x v="1"/>
    <m/>
    <m/>
    <s v="Error in Email of Ms. Eliza"/>
    <s v="No SLA for Request"/>
    <x v="0"/>
  </r>
  <r>
    <n v="111620"/>
    <d v="2021-02-19T15:07:00"/>
    <s v="Closing Payables Accounting Period Issue"/>
    <s v="Kimberly"/>
    <s v="Jones"/>
    <s v="Kimberly Jones"/>
    <s v="kjones@outlook.com"/>
    <x v="2"/>
    <x v="0"/>
    <x v="0"/>
    <x v="0"/>
    <d v="2021-02-19T15:07:00"/>
    <x v="2"/>
    <d v="2023-08-21T03:07:00"/>
    <s v="NO"/>
    <s v="YES"/>
    <s v="Raya Musk"/>
    <x v="1"/>
    <m/>
    <m/>
    <s v="slow performance laptop"/>
    <d v="2021-02-26T00:00:00"/>
    <x v="1"/>
  </r>
  <r>
    <n v="111616"/>
    <d v="2021-02-15T15:57:00"/>
    <s v="Request for VPN Account"/>
    <s v="Cheena"/>
    <s v="Carols"/>
    <s v="Cheena Carols"/>
    <s v="cheena.carols@mailinator.com"/>
    <x v="2"/>
    <x v="0"/>
    <x v="1"/>
    <x v="0"/>
    <d v="2021-02-19T14:12:00"/>
    <x v="0"/>
    <d v="2021-02-16T03:57:00"/>
    <s v="NO"/>
    <s v="YES"/>
    <s v="Jared Smith"/>
    <x v="3"/>
    <m/>
    <m/>
    <s v="PALO ALTO CONFIGURATION"/>
    <s v="No SLA for Request"/>
    <x v="0"/>
  </r>
  <r>
    <n v="111618"/>
    <d v="2021-02-15T17:07:00"/>
    <s v="Integration Broker Issue (TEST)"/>
    <s v="Aurora"/>
    <s v="Miller"/>
    <s v="Aurora Miller"/>
    <s v="aurora.miller@outlook.com"/>
    <x v="2"/>
    <x v="0"/>
    <x v="0"/>
    <x v="0"/>
    <d v="2021-02-15T17:07:00"/>
    <x v="2"/>
    <d v="2023-08-17T05:07:00"/>
    <s v="NO"/>
    <s v="YES"/>
    <s v="Raya Musk"/>
    <x v="0"/>
    <m/>
    <m/>
    <s v="Auto creation of PO from Approved ReqJDEitions"/>
    <d v="2021-02-22T00:00:00"/>
    <x v="1"/>
  </r>
  <r>
    <n v="111593"/>
    <d v="2021-01-19T23:31:00"/>
    <s v="Change Password"/>
    <s v="Aurora"/>
    <s v="Miller"/>
    <s v="Aurora Miller"/>
    <s v="aurora.miller@outlook.com"/>
    <x v="2"/>
    <x v="0"/>
    <x v="0"/>
    <x v="0"/>
    <d v="2021-02-11T17:04:00"/>
    <x v="0"/>
    <d v="2021-01-20T11:31:00"/>
    <s v="NO"/>
    <s v="YES"/>
    <s v="Jared Smith"/>
    <x v="0"/>
    <m/>
    <m/>
    <s v="cannot see category in ticketing"/>
    <d v="2021-01-26T00:00:00"/>
    <x v="0"/>
  </r>
  <r>
    <n v="111600"/>
    <d v="2021-01-28T16:57:00"/>
    <s v="Contact Details Update (Landing Page)"/>
    <s v="Aurora"/>
    <s v="Miller"/>
    <s v="Aurora Miller"/>
    <s v="aurora.miller@outlook.com"/>
    <x v="2"/>
    <x v="0"/>
    <x v="1"/>
    <x v="0"/>
    <d v="2021-02-05T17:41:00"/>
    <x v="0"/>
    <d v="2021-01-29T04:57:00"/>
    <s v="NO"/>
    <s v="YES"/>
    <s v="Jared Smith"/>
    <x v="0"/>
    <m/>
    <m/>
    <s v="testing ticketing not appearing"/>
    <s v="No SLA for Request"/>
    <x v="0"/>
  </r>
  <r>
    <n v="111546"/>
    <d v="2020-11-08T20:24:00"/>
    <s v="Demo Units for Pullout"/>
    <s v="Paul"/>
    <s v="Smith"/>
    <s v="Paul Smith"/>
    <s v="paul.smith@mailinator.com"/>
    <x v="2"/>
    <x v="1"/>
    <x v="1"/>
    <x v="1"/>
    <d v="2021-02-05T17:02:00"/>
    <x v="0"/>
    <d v="2020-11-09T08:24:00"/>
    <s v="NO"/>
    <s v="YES"/>
    <s v="Jared Smith"/>
    <x v="2"/>
    <m/>
    <m/>
    <s v="testing not working"/>
    <s v="No SLA for Request"/>
    <x v="0"/>
  </r>
  <r>
    <n v="111562"/>
    <d v="2020-11-23T09:33:00"/>
    <s v="license is not yet activated / reflected in fortic"/>
    <s v="Grace"/>
    <s v="Evans"/>
    <s v="Grace Evans"/>
    <s v="gevans@mailinator.com"/>
    <x v="2"/>
    <x v="1"/>
    <x v="1"/>
    <x v="2"/>
    <d v="2021-02-05T17:00:00"/>
    <x v="0"/>
    <d v="2020-11-23T21:33:00"/>
    <s v="NO"/>
    <s v="YES"/>
    <s v="Jared Smith"/>
    <x v="2"/>
    <m/>
    <m/>
    <s v="assdasd testing"/>
    <s v="No SLA for Request"/>
    <x v="0"/>
  </r>
  <r>
    <n v="111518"/>
    <d v="2020-10-05T14:56:00"/>
    <s v="Error on My ReqJDEition Table"/>
    <s v="Riza"/>
    <s v="Richardson"/>
    <s v="Riza Richardson"/>
    <s v="rrichardson@mailinator.com"/>
    <x v="2"/>
    <x v="0"/>
    <x v="0"/>
    <x v="0"/>
    <d v="2021-02-02T17:01:00"/>
    <x v="0"/>
    <d v="2020-10-06T02:56:00"/>
    <s v="NO"/>
    <s v="YES"/>
    <s v="Jared Smith"/>
    <x v="1"/>
    <m/>
    <m/>
    <s v="test using list"/>
    <d v="2020-10-12T00:00:00"/>
    <x v="0"/>
  </r>
  <r>
    <n v="111603"/>
    <d v="2021-01-29T11:37:00"/>
    <s v="Error on ODSM."/>
    <s v="Marvin"/>
    <s v="Peters"/>
    <s v="Marvin Peters"/>
    <s v="mpeters@outlook.com"/>
    <x v="2"/>
    <x v="0"/>
    <x v="0"/>
    <x v="0"/>
    <d v="2021-01-29T11:37:00"/>
    <x v="2"/>
    <d v="2021-02-03T11:37:00"/>
    <s v="YES"/>
    <s v="YES"/>
    <s v="Raya Musk"/>
    <x v="0"/>
    <m/>
    <m/>
    <s v="Laptop - Battery repair"/>
    <d v="2021-02-05T00:00:00"/>
    <x v="1"/>
  </r>
  <r>
    <n v="111582"/>
    <d v="2020-12-18T14:21:00"/>
    <s v="Error upon sending notification."/>
    <s v="Marvin"/>
    <s v="Peters"/>
    <s v="Marvin Peters"/>
    <s v="mpeters@outlook.com"/>
    <x v="2"/>
    <x v="0"/>
    <x v="0"/>
    <x v="0"/>
    <d v="2021-01-25T18:06:00"/>
    <x v="0"/>
    <d v="2020-12-19T02:21:00"/>
    <s v="NO"/>
    <s v="YES"/>
    <s v="Jared Smith"/>
    <x v="0"/>
    <m/>
    <m/>
    <s v="Iphone support"/>
    <d v="2020-12-25T00:00:00"/>
    <x v="0"/>
  </r>
  <r>
    <n v="111557"/>
    <d v="2020-11-18T20:22:00"/>
    <s v="Deletion of NID data in Add/Update a Person Module"/>
    <s v="Bladimir"/>
    <s v="Macdonald"/>
    <s v="Bladimir Macdonald"/>
    <s v="bmacdonald@outlook.com"/>
    <x v="2"/>
    <x v="0"/>
    <x v="1"/>
    <x v="0"/>
    <d v="2021-01-25T17:57:00"/>
    <x v="0"/>
    <d v="2020-11-19T08:22:00"/>
    <s v="NO"/>
    <s v="YES"/>
    <s v="Jared Smith"/>
    <x v="0"/>
    <m/>
    <m/>
    <s v="Replace actual emails in JDE test isntance"/>
    <s v="No SLA for Request"/>
    <x v="0"/>
  </r>
  <r>
    <n v="111598"/>
    <d v="2021-01-25T17:07:00"/>
    <s v="Personalization on Shopping Cart buttons"/>
    <s v="Riza"/>
    <s v="Richardson"/>
    <s v="Riza Richardson"/>
    <s v="rrichardson@mailinator.com"/>
    <x v="2"/>
    <x v="0"/>
    <x v="1"/>
    <x v="0"/>
    <d v="2021-01-25T17:07:00"/>
    <x v="2"/>
    <d v="2023-07-27T05:07:00"/>
    <s v="NO"/>
    <s v="YES"/>
    <s v="Raya Musk"/>
    <x v="1"/>
    <m/>
    <m/>
    <s v="Error in Grade Roster"/>
    <s v="No SLA for Request"/>
    <x v="1"/>
  </r>
  <r>
    <n v="111592"/>
    <d v="2021-01-15T07:37:00"/>
    <s v="New VPN account"/>
    <s v="Erick"/>
    <s v="White"/>
    <s v="Erick White"/>
    <s v="ewhite@yahoo.com"/>
    <x v="2"/>
    <x v="1"/>
    <x v="1"/>
    <x v="0"/>
    <d v="2021-01-22T16:02:00"/>
    <x v="0"/>
    <d v="2021-01-15T19:37:00"/>
    <s v="NO"/>
    <s v="YES"/>
    <s v="Jared Smith"/>
    <x v="4"/>
    <m/>
    <m/>
    <s v="External Learning - Navigation"/>
    <s v="No SLA for Request"/>
    <x v="0"/>
  </r>
  <r>
    <n v="111595"/>
    <d v="2021-01-22T10:14:00"/>
    <s v="ISO copying problem"/>
    <s v="Erick"/>
    <s v="White"/>
    <s v="Erick White"/>
    <s v="ewhite@yahoo.com"/>
    <x v="2"/>
    <x v="1"/>
    <x v="0"/>
    <x v="0"/>
    <d v="2021-01-22T10:14:00"/>
    <x v="2"/>
    <d v="2021-01-22T22:14:00"/>
    <s v="YES"/>
    <s v="YES"/>
    <s v="Raya Musk"/>
    <x v="4"/>
    <m/>
    <m/>
    <s v="Error Page"/>
    <d v="2021-01-29T00:00:00"/>
    <x v="1"/>
  </r>
  <r>
    <n v="111594"/>
    <d v="2021-01-21T08:49:00"/>
    <s v="Laptop has been experiencing more crashes"/>
    <s v="Willard"/>
    <s v="Smith"/>
    <s v="Willard Smith"/>
    <s v="willard.smith@mailinator.com"/>
    <x v="2"/>
    <x v="1"/>
    <x v="0"/>
    <x v="2"/>
    <d v="2021-01-21T08:49:00"/>
    <x v="2"/>
    <d v="2021-01-21T20:49:00"/>
    <s v="YES"/>
    <s v="YES"/>
    <s v="Raya Musk"/>
    <x v="2"/>
    <m/>
    <m/>
    <s v="Baliwag - Desktop Error"/>
    <d v="2021-01-28T00:00:00"/>
    <x v="1"/>
  </r>
  <r>
    <n v="111558"/>
    <d v="2020-11-18T20:59:00"/>
    <s v="ITDC Servers not accessible"/>
    <s v="Aurora"/>
    <s v="Miller"/>
    <s v="Aurora Miller"/>
    <s v="aurora.miller@outlook.com"/>
    <x v="2"/>
    <x v="0"/>
    <x v="1"/>
    <x v="0"/>
    <d v="2021-01-15T16:42:00"/>
    <x v="0"/>
    <d v="2020-11-19T08:59:00"/>
    <s v="NO"/>
    <s v="YES"/>
    <s v="Jared Smith"/>
    <x v="0"/>
    <m/>
    <m/>
    <s v="Error: Site Can't be reach"/>
    <s v="No SLA for Request"/>
    <x v="0"/>
  </r>
  <r>
    <n v="111561"/>
    <d v="2020-11-20T16:01:00"/>
    <s v="Windows Error"/>
    <s v="Jovan"/>
    <s v="Brown"/>
    <s v="Jovan Brown"/>
    <s v="jovan_brown@mailinator.com"/>
    <x v="2"/>
    <x v="1"/>
    <x v="0"/>
    <x v="2"/>
    <d v="2021-01-08T17:06:00"/>
    <x v="0"/>
    <d v="2020-11-21T04:01:00"/>
    <s v="NO"/>
    <s v="YES"/>
    <s v="Jared Smith"/>
    <x v="2"/>
    <m/>
    <m/>
    <s v="Personalization of iProcurement icons/button"/>
    <d v="2020-11-27T00:00:00"/>
    <x v="0"/>
  </r>
  <r>
    <n v="111585"/>
    <d v="2020-12-23T13:47:00"/>
    <s v="OPEN VPN ACCOUNT LOCKED"/>
    <s v="Marvin"/>
    <s v="Peters"/>
    <s v="Marvin Peters"/>
    <s v="mpeters@outlook.com"/>
    <x v="2"/>
    <x v="0"/>
    <x v="1"/>
    <x v="0"/>
    <d v="2021-01-05T17:07:00"/>
    <x v="0"/>
    <d v="2020-12-24T01:47:00"/>
    <s v="NO"/>
    <s v="YES"/>
    <s v="Jared Smith"/>
    <x v="3"/>
    <m/>
    <m/>
    <s v="Create Accounting Issues"/>
    <s v="No SLA for Request"/>
    <x v="0"/>
  </r>
  <r>
    <n v="111584"/>
    <d v="2020-12-22T15:05:00"/>
    <s v="Request to update the Privacy Policy Link"/>
    <s v="Aurora"/>
    <s v="Miller"/>
    <s v="Aurora Miller"/>
    <s v="aurora.miller@outlook.com"/>
    <x v="2"/>
    <x v="0"/>
    <x v="1"/>
    <x v="0"/>
    <d v="2021-01-05T16:27:00"/>
    <x v="0"/>
    <d v="2020-12-23T03:05:00"/>
    <s v="NO"/>
    <s v="YES"/>
    <s v="Jared Smith"/>
    <x v="0"/>
    <m/>
    <m/>
    <s v="Disable &quot;Sickness&quot; and &quot;Other&quot;"/>
    <s v="No SLA for Request"/>
    <x v="0"/>
  </r>
  <r>
    <n v="111580"/>
    <d v="2020-12-14T18:52:00"/>
    <s v="[ODSM] cannot extract LDIF file"/>
    <s v="Aurora"/>
    <s v="Miller"/>
    <s v="Aurora Miller"/>
    <s v="aurora.miller@outlook.com"/>
    <x v="2"/>
    <x v="0"/>
    <x v="0"/>
    <x v="0"/>
    <d v="2020-12-22T17:13:00"/>
    <x v="0"/>
    <d v="2020-12-15T06:52:00"/>
    <s v="NO"/>
    <s v="YES"/>
    <s v="Jared Smith"/>
    <x v="0"/>
    <m/>
    <m/>
    <s v="Altering Field - External Learning"/>
    <d v="2020-12-21T00:00:00"/>
    <x v="0"/>
  </r>
  <r>
    <n v="111568"/>
    <d v="2020-12-01T15:29:00"/>
    <s v="OS Installation for DOT Client"/>
    <s v="Pradeep"/>
    <s v="Sharma"/>
    <s v="Pradeep Sharma"/>
    <s v="pradeep.sharma@outlook.com"/>
    <x v="2"/>
    <x v="1"/>
    <x v="1"/>
    <x v="2"/>
    <d v="2020-12-14T15:38:00"/>
    <x v="0"/>
    <d v="2020-12-02T03:29:00"/>
    <s v="NO"/>
    <s v="YES"/>
    <s v="Jared Smith"/>
    <x v="4"/>
    <m/>
    <m/>
    <s v="Request to restart again the SAP Dev Server"/>
    <s v="No SLA for Request"/>
    <x v="0"/>
  </r>
  <r>
    <n v="111533"/>
    <d v="2020-10-09T15:34:00"/>
    <s v="Customized SQL script in report - Internet Details"/>
    <s v="Aurora"/>
    <s v="Miller"/>
    <s v="Aurora Miller"/>
    <s v="aurora.miller@outlook.com"/>
    <x v="2"/>
    <x v="0"/>
    <x v="1"/>
    <x v="0"/>
    <d v="2020-12-14T10:35:00"/>
    <x v="0"/>
    <d v="2020-10-10T03:34:00"/>
    <s v="NO"/>
    <s v="YES"/>
    <s v="Jared Smith"/>
    <x v="0"/>
    <m/>
    <m/>
    <s v="VPN accounts"/>
    <s v="No SLA for Request"/>
    <x v="0"/>
  </r>
  <r>
    <n v="111567"/>
    <d v="2020-12-01T11:55:00"/>
    <s v="Slow performance and defective dell battery"/>
    <s v="Rex"/>
    <s v="Farris"/>
    <s v="Rex Farris"/>
    <s v="rfarris@yahoo.com"/>
    <x v="2"/>
    <x v="1"/>
    <x v="1"/>
    <x v="2"/>
    <d v="2020-12-04T17:32:00"/>
    <x v="0"/>
    <d v="2020-12-01T23:55:00"/>
    <s v="NO"/>
    <s v="YES"/>
    <s v="Jared Smith"/>
    <x v="4"/>
    <m/>
    <m/>
    <s v="VPN accounts creation"/>
    <s v="No SLA for Request"/>
    <x v="0"/>
  </r>
  <r>
    <n v="111563"/>
    <d v="2020-11-25T06:59:00"/>
    <s v="VPN password reset"/>
    <s v="Erick"/>
    <s v="White"/>
    <s v="Erick White"/>
    <s v="ewhite@yahoo.com"/>
    <x v="2"/>
    <x v="1"/>
    <x v="1"/>
    <x v="0"/>
    <d v="2020-12-04T14:43:00"/>
    <x v="0"/>
    <d v="2020-11-25T18:59:00"/>
    <s v="NO"/>
    <s v="YES"/>
    <s v="Jared Smith"/>
    <x v="4"/>
    <m/>
    <m/>
    <s v="Open IP ports"/>
    <s v="No SLA for Request"/>
    <x v="0"/>
  </r>
  <r>
    <n v="111547"/>
    <d v="2020-11-09T14:20:00"/>
    <s v="New VPN account"/>
    <s v="Erick"/>
    <s v="White"/>
    <s v="Erick White"/>
    <s v="ewhite@yahoo.com"/>
    <x v="2"/>
    <x v="1"/>
    <x v="1"/>
    <x v="0"/>
    <d v="2020-12-04T14:40:00"/>
    <x v="0"/>
    <d v="2020-11-10T02:20:00"/>
    <s v="NO"/>
    <s v="YES"/>
    <s v="Jared Smith"/>
    <x v="4"/>
    <m/>
    <m/>
    <s v="Request additional storage"/>
    <s v="No SLA for Request"/>
    <x v="0"/>
  </r>
  <r>
    <n v="111545"/>
    <d v="2020-11-05T16:09:00"/>
    <s v="VPN password reset"/>
    <s v="Erick"/>
    <s v="White"/>
    <s v="Erick White"/>
    <s v="ewhite@yahoo.com"/>
    <x v="2"/>
    <x v="1"/>
    <x v="1"/>
    <x v="0"/>
    <d v="2020-12-04T14:39:00"/>
    <x v="0"/>
    <d v="2020-11-06T04:09:00"/>
    <s v="NO"/>
    <s v="YES"/>
    <s v="Jared Smith"/>
    <x v="4"/>
    <m/>
    <m/>
    <s v="Open Ports fro FTP data connection"/>
    <s v="No SLA for Request"/>
    <x v="0"/>
  </r>
  <r>
    <n v="111167"/>
    <d v="2018-12-06T01:07:00"/>
    <s v="Remove authentication"/>
    <s v="Joseph"/>
    <s v="Reynolds"/>
    <s v="Joseph Reynolds"/>
    <s v="jreynolds@yahoo.com"/>
    <x v="2"/>
    <x v="1"/>
    <x v="1"/>
    <x v="0"/>
    <d v="2020-12-03T17:30:00"/>
    <x v="0"/>
    <d v="2018-12-07T01:07:00"/>
    <s v="NO"/>
    <s v="YES"/>
    <s v="Jared Smith"/>
    <x v="4"/>
    <m/>
    <m/>
    <s v="Secure Connection Failed page - TEST Instance"/>
    <s v="No SLA for Request"/>
    <x v="0"/>
  </r>
  <r>
    <n v="111542"/>
    <d v="2020-10-26T12:29:00"/>
    <s v="communication error with SQL client(HRIS system)"/>
    <s v="Grace"/>
    <s v="Evans"/>
    <s v="Grace Evans"/>
    <s v="gevans@mailinator.com"/>
    <x v="2"/>
    <x v="1"/>
    <x v="0"/>
    <x v="1"/>
    <d v="2020-12-03T17:25:00"/>
    <x v="0"/>
    <d v="2020-10-27T17:00:00"/>
    <s v="NO"/>
    <s v="YES"/>
    <s v="Jared Smith"/>
    <x v="2"/>
    <m/>
    <m/>
    <s v="Error in log-in"/>
    <d v="2020-11-02T00:00:00"/>
    <x v="0"/>
  </r>
  <r>
    <n v="111429"/>
    <d v="2020-06-01T19:39:00"/>
    <s v="Journal Import Error"/>
    <s v="Kimberly"/>
    <s v="Jones"/>
    <s v="Kimberly Jones"/>
    <s v="kjones@outlook.com"/>
    <x v="2"/>
    <x v="0"/>
    <x v="1"/>
    <x v="0"/>
    <d v="2020-12-03T07:54:00"/>
    <x v="0"/>
    <d v="2020-06-02T07:39:00"/>
    <s v="NO"/>
    <s v="YES"/>
    <s v="Jared Smith"/>
    <x v="1"/>
    <m/>
    <m/>
    <s v="New VPN Account"/>
    <s v="No SLA for Request"/>
    <x v="0"/>
  </r>
  <r>
    <n v="111569"/>
    <d v="2020-12-02T18:51:00"/>
    <s v="100% usage Disk (Windows 10)"/>
    <s v="Belle"/>
    <s v="Garner"/>
    <s v="Belle Garner"/>
    <s v="belle.garner@mailinator.com"/>
    <x v="2"/>
    <x v="1"/>
    <x v="0"/>
    <x v="2"/>
    <d v="2020-12-02T18:51:00"/>
    <x v="2"/>
    <d v="2020-12-03T06:51:00"/>
    <s v="YES"/>
    <s v="YES"/>
    <s v="Raya Musk"/>
    <x v="2"/>
    <m/>
    <m/>
    <s v="Approval - Personal Information (Basic Details)"/>
    <d v="2020-12-09T00:00:00"/>
    <x v="1"/>
  </r>
  <r>
    <n v="111174"/>
    <d v="2019-04-10T14:47:00"/>
    <s v="JDE Prod - Web Components Status (10 Apr 2019)"/>
    <s v="Cheena"/>
    <s v="Carols"/>
    <s v="Cheena Carols"/>
    <s v="cheena.carols@mailinator.com"/>
    <x v="2"/>
    <x v="0"/>
    <x v="0"/>
    <x v="0"/>
    <d v="2020-12-01T17:15:00"/>
    <x v="2"/>
    <d v="2019-04-15T14:47:00"/>
    <s v="YES"/>
    <s v="YES"/>
    <s v="Raya Musk"/>
    <x v="1"/>
    <m/>
    <m/>
    <s v="Open UDP ports 161 and 162"/>
    <d v="2019-04-17T00:00:00"/>
    <x v="0"/>
  </r>
  <r>
    <n v="111566"/>
    <d v="2020-12-01T11:51:00"/>
    <s v="Slow performance and defective dell battery"/>
    <s v="Rex"/>
    <s v="Farris"/>
    <s v="Rex Farris"/>
    <s v="rfarris@yahoo.com"/>
    <x v="2"/>
    <x v="1"/>
    <x v="1"/>
    <x v="2"/>
    <d v="2020-12-01T11:51:00"/>
    <x v="2"/>
    <d v="2020-12-01T23:51:00"/>
    <s v="YES"/>
    <s v="YES"/>
    <s v="Raya Musk"/>
    <x v="4"/>
    <m/>
    <m/>
    <s v="Leave Management - Leave Balance Issue"/>
    <s v="No SLA for Request"/>
    <x v="1"/>
  </r>
  <r>
    <n v="111559"/>
    <d v="2020-11-19T09:35:00"/>
    <s v="JDE Downtime (Post Issue Ticket)"/>
    <s v="Vic"/>
    <s v="Vincent"/>
    <s v="Vic Vincent"/>
    <s v="vic.vincent@yahoo.com"/>
    <x v="2"/>
    <x v="0"/>
    <x v="0"/>
    <x v="0"/>
    <d v="2020-11-24T17:39:00"/>
    <x v="0"/>
    <d v="2020-11-19T13:35:00"/>
    <s v="NO"/>
    <s v="YES"/>
    <s v="Jared Smith"/>
    <x v="1"/>
    <m/>
    <m/>
    <s v="HP Printer not working"/>
    <d v="2020-11-26T00:00:00"/>
    <x v="0"/>
  </r>
  <r>
    <n v="111480"/>
    <d v="2020-08-10T10:17:00"/>
    <s v="OPENVPN Account"/>
    <s v="Bladimir"/>
    <s v="Macdonald"/>
    <s v="Bladimir Macdonald"/>
    <s v="bmacdonald@outlook.com"/>
    <x v="2"/>
    <x v="0"/>
    <x v="1"/>
    <x v="0"/>
    <d v="2020-11-23T09:20:00"/>
    <x v="0"/>
    <d v="2020-08-10T22:17:00"/>
    <s v="NO"/>
    <s v="YES"/>
    <s v="Jared Smith"/>
    <x v="3"/>
    <m/>
    <m/>
    <s v="Dell SoppotAssist has detected a failing component"/>
    <s v="No SLA for Request"/>
    <x v="0"/>
  </r>
  <r>
    <n v="111520"/>
    <d v="2020-10-05T17:07:00"/>
    <s v="ODSM Issue (AY 2020-2021 1st Sem)"/>
    <s v="Aurora"/>
    <s v="Miller"/>
    <s v="Aurora Miller"/>
    <s v="aurora.miller@outlook.com"/>
    <x v="2"/>
    <x v="0"/>
    <x v="0"/>
    <x v="0"/>
    <d v="2020-11-18T17:43:00"/>
    <x v="0"/>
    <s v="NOT AVAILABLE"/>
    <s v="NO"/>
    <s v="YES"/>
    <s v="Jared Smith"/>
    <x v="0"/>
    <m/>
    <m/>
    <s v="HR Technical Analyzer Output"/>
    <d v="2020-10-12T00:00:00"/>
    <x v="1"/>
  </r>
  <r>
    <n v="111548"/>
    <d v="2020-11-09T15:04:00"/>
    <s v="Request Status 'No Manager'"/>
    <s v="Riza"/>
    <s v="Richardson"/>
    <s v="Riza Richardson"/>
    <s v="rrichardson@mailinator.com"/>
    <x v="2"/>
    <x v="0"/>
    <x v="0"/>
    <x v="0"/>
    <d v="2020-11-16T14:57:00"/>
    <x v="0"/>
    <d v="2020-11-10T03:04:00"/>
    <s v="NO"/>
    <s v="YES"/>
    <s v="Jared Smith"/>
    <x v="1"/>
    <m/>
    <m/>
    <s v="Sophos Firewall Support"/>
    <d v="2020-11-16T00:00:00"/>
    <x v="0"/>
  </r>
  <r>
    <n v="111541"/>
    <d v="2020-10-26T11:43:00"/>
    <s v="Laptop running slow"/>
    <s v="Grace"/>
    <s v="Evans"/>
    <s v="Grace Evans"/>
    <s v="gevans@mailinator.com"/>
    <x v="2"/>
    <x v="1"/>
    <x v="0"/>
    <x v="1"/>
    <d v="2020-11-10T22:20:00"/>
    <x v="0"/>
    <d v="2020-10-27T17:00:00"/>
    <s v="NO"/>
    <s v="YES"/>
    <s v="Jared Smith"/>
    <x v="2"/>
    <m/>
    <m/>
    <s v="Unique Value for Transaction Flexfield Issue"/>
    <d v="2020-11-02T00:00:00"/>
    <x v="0"/>
  </r>
  <r>
    <n v="111555"/>
    <d v="2020-11-10T22:14:00"/>
    <s v="test"/>
    <s v="Cheena"/>
    <s v="Carols"/>
    <s v="Cheena Carols"/>
    <s v="cheena.carols@mailinator.com"/>
    <x v="2"/>
    <x v="1"/>
    <x v="1"/>
    <x v="0"/>
    <d v="2020-11-10T22:14:00"/>
    <x v="2"/>
    <d v="2020-11-11T10:14:00"/>
    <s v="YES"/>
    <s v="NO"/>
    <s v="Raya Musk"/>
    <x v="4"/>
    <m/>
    <m/>
    <s v="No Success when Generating Reports"/>
    <s v="No SLA for Request"/>
    <x v="1"/>
  </r>
  <r>
    <n v="111482"/>
    <d v="2020-08-12T22:10:00"/>
    <s v="Tasks and Targets Editing (SPMS)"/>
    <s v="Jane"/>
    <s v="Wilberts"/>
    <s v="Jane Wilberts"/>
    <s v="jwilberts@mailinator.com"/>
    <x v="2"/>
    <x v="0"/>
    <x v="1"/>
    <x v="0"/>
    <d v="2020-11-10T09:47:00"/>
    <x v="0"/>
    <d v="2020-08-13T10:10:00"/>
    <s v="NO"/>
    <s v="YES"/>
    <s v="Jared Smith"/>
    <x v="1"/>
    <m/>
    <m/>
    <s v="Password Reset Issue (AY 2020-2021 1st Sem)"/>
    <s v="No SLA for Request"/>
    <x v="0"/>
  </r>
  <r>
    <n v="111534"/>
    <d v="2020-10-15T14:27:00"/>
    <s v="Process multiple payroll runs of Employees"/>
    <s v="Melody"/>
    <s v="Thompson"/>
    <s v="Melody Thompson"/>
    <s v="mthompson@yahoo.com"/>
    <x v="2"/>
    <x v="0"/>
    <x v="1"/>
    <x v="0"/>
    <d v="2020-11-09T21:04:00"/>
    <x v="0"/>
    <s v="NOT AVAILABLE"/>
    <s v="NO"/>
    <s v="YES"/>
    <s v="Jared Smith"/>
    <x v="1"/>
    <m/>
    <m/>
    <s v="Login Issues(AY 2020-2021 1st Sem)"/>
    <s v="No SLA for Request"/>
    <x v="1"/>
  </r>
  <r>
    <n v="111505"/>
    <d v="2020-09-23T15:30:00"/>
    <s v="Buffer Error in Class COST 110"/>
    <s v="Jasper"/>
    <s v="John"/>
    <s v="Jasper John"/>
    <s v="jasper.john@gmail.com"/>
    <x v="2"/>
    <x v="0"/>
    <x v="0"/>
    <x v="0"/>
    <d v="2020-11-03T17:42:00"/>
    <x v="0"/>
    <s v="NOT AVAILABLE"/>
    <s v="NO"/>
    <s v="YES"/>
    <s v="Jared Smith"/>
    <x v="0"/>
    <m/>
    <m/>
    <s v="Password Issue (AY 2020-2021 1st Sem)"/>
    <d v="2020-09-30T00:00:00"/>
    <x v="1"/>
  </r>
  <r>
    <n v="111544"/>
    <d v="2020-10-28T09:34:00"/>
    <s v="laptop memory upgrade"/>
    <s v="Grace"/>
    <s v="Evans"/>
    <s v="Grace Evans"/>
    <s v="gevans@mailinator.com"/>
    <x v="2"/>
    <x v="1"/>
    <x v="0"/>
    <x v="2"/>
    <d v="2020-11-03T17:31:00"/>
    <x v="0"/>
    <d v="2020-10-29T17:00:00"/>
    <s v="NO"/>
    <s v="YES"/>
    <s v="Jared Smith"/>
    <x v="2"/>
    <m/>
    <m/>
    <s v="ODSM Issue (AY 2020-2021 1st Sem)"/>
    <d v="2020-11-04T00:00:00"/>
    <x v="0"/>
  </r>
  <r>
    <n v="111468"/>
    <d v="2020-07-09T15:52:00"/>
    <s v="Defective hardisk"/>
    <s v="Paul"/>
    <s v="Smith"/>
    <s v="Paul Smith"/>
    <s v="paul.smith@mailinator.com"/>
    <x v="2"/>
    <x v="1"/>
    <x v="0"/>
    <x v="1"/>
    <d v="2020-10-30T17:04:00"/>
    <x v="0"/>
    <d v="2020-07-10T03:52:00"/>
    <s v="NO"/>
    <s v="YES"/>
    <s v="Jared Smith"/>
    <x v="4"/>
    <m/>
    <m/>
    <s v="Sending Email Notification (AY 2020-2021 1st Sem)"/>
    <d v="2020-07-16T00:00:00"/>
    <x v="0"/>
  </r>
  <r>
    <n v="111538"/>
    <d v="2020-10-20T14:34:00"/>
    <s v="Microsoft Office Installation and Firmware update"/>
    <s v="Grace"/>
    <s v="Evans"/>
    <s v="Grace Evans"/>
    <s v="gevans@mailinator.com"/>
    <x v="2"/>
    <x v="1"/>
    <x v="0"/>
    <x v="2"/>
    <d v="2020-10-23T20:48:00"/>
    <x v="0"/>
    <d v="2020-10-21T17:00:00"/>
    <s v="NO"/>
    <s v="YES"/>
    <s v="Jared Smith"/>
    <x v="2"/>
    <m/>
    <m/>
    <s v="Slow Performance issue (AY 2020-2021 1st Sem)"/>
    <d v="2020-10-27T00:00:00"/>
    <x v="0"/>
  </r>
  <r>
    <n v="111536"/>
    <d v="2020-10-19T13:56:00"/>
    <s v="Google Drive not working"/>
    <s v="Atom"/>
    <s v="Short"/>
    <s v="Atom Short"/>
    <s v="atom.short@gmail.com"/>
    <x v="2"/>
    <x v="1"/>
    <x v="0"/>
    <x v="2"/>
    <d v="2020-10-23T20:47:00"/>
    <x v="0"/>
    <d v="2020-10-20T17:00:00"/>
    <s v="NO"/>
    <s v="YES"/>
    <s v="Jared Smith"/>
    <x v="2"/>
    <m/>
    <m/>
    <s v="Login Issues (AY 2020-2021 1st Sem)"/>
    <d v="2020-10-26T00:00:00"/>
    <x v="0"/>
  </r>
  <r>
    <n v="111516"/>
    <d v="2020-10-05T09:36:00"/>
    <s v="Desktop Service"/>
    <s v="Pradeep"/>
    <s v="Sharma"/>
    <s v="Pradeep Sharma"/>
    <s v="pradeep.sharma@outlook.com"/>
    <x v="2"/>
    <x v="1"/>
    <x v="0"/>
    <x v="1"/>
    <d v="2020-10-23T20:46:00"/>
    <x v="0"/>
    <d v="2020-10-06T17:00:00"/>
    <s v="NO"/>
    <s v="YES"/>
    <s v="Jared Smith"/>
    <x v="2"/>
    <m/>
    <m/>
    <s v="Old System unit parts and unused laptops (beacon a"/>
    <d v="2020-10-12T00:00:00"/>
    <x v="0"/>
  </r>
  <r>
    <n v="111509"/>
    <d v="2020-09-28T13:36:00"/>
    <s v="Old System unit parts and unused laptops (beacon a"/>
    <s v="Pradeep"/>
    <s v="Sharma"/>
    <s v="Pradeep Sharma"/>
    <s v="pradeep.sharma@outlook.com"/>
    <x v="2"/>
    <x v="1"/>
    <x v="1"/>
    <x v="2"/>
    <d v="2020-10-23T20:44:00"/>
    <x v="0"/>
    <d v="2020-09-29T17:00:00"/>
    <s v="NO"/>
    <s v="YES"/>
    <s v="Jared Smith"/>
    <x v="2"/>
    <m/>
    <m/>
    <s v="Desktop Service"/>
    <s v="No SLA for Request"/>
    <x v="0"/>
  </r>
  <r>
    <n v="111524"/>
    <d v="2020-10-05T19:00:00"/>
    <s v="Login Issues (AY 2020-2021 1st Sem)"/>
    <s v="Aurora"/>
    <s v="Miller"/>
    <s v="Aurora Miller"/>
    <s v="aurora.miller@outlook.com"/>
    <x v="2"/>
    <x v="0"/>
    <x v="0"/>
    <x v="0"/>
    <d v="2020-10-16T14:00:00"/>
    <x v="0"/>
    <s v="NOT AVAILABLE"/>
    <s v="NO"/>
    <s v="YES"/>
    <s v="Jared Smith"/>
    <x v="0"/>
    <m/>
    <m/>
    <s v="Google Drive not working"/>
    <d v="2020-10-12T00:00:00"/>
    <x v="1"/>
  </r>
  <r>
    <n v="111525"/>
    <d v="2020-10-05T19:35:00"/>
    <s v="Slow Performance issue (AY 2020-2021 1st Sem)"/>
    <s v="Aurora"/>
    <s v="Miller"/>
    <s v="Aurora Miller"/>
    <s v="aurora.miller@outlook.com"/>
    <x v="2"/>
    <x v="0"/>
    <x v="0"/>
    <x v="0"/>
    <d v="2020-10-16T13:57:00"/>
    <x v="0"/>
    <s v="NOT AVAILABLE"/>
    <s v="NO"/>
    <s v="YES"/>
    <s v="Jared Smith"/>
    <x v="0"/>
    <m/>
    <m/>
    <s v="Microsoft Office Installation and Firmware update"/>
    <d v="2020-10-12T00:00:00"/>
    <x v="1"/>
  </r>
  <r>
    <n v="111526"/>
    <d v="2020-10-05T20:02:00"/>
    <s v="Sending Email Notification (AY 2020-2021 1st Sem)"/>
    <s v="Aurora"/>
    <s v="Miller"/>
    <s v="Aurora Miller"/>
    <s v="aurora.miller@outlook.com"/>
    <x v="2"/>
    <x v="0"/>
    <x v="0"/>
    <x v="0"/>
    <d v="2020-10-16T13:56:00"/>
    <x v="0"/>
    <s v="NOT AVAILABLE"/>
    <s v="NO"/>
    <s v="YES"/>
    <s v="Jared Smith"/>
    <x v="0"/>
    <m/>
    <m/>
    <s v="Defective hardisk"/>
    <d v="2020-10-12T00:00:00"/>
    <x v="1"/>
  </r>
  <r>
    <n v="111523"/>
    <d v="2020-10-05T18:58:00"/>
    <s v="ODSM Issue (AY 2020-2021 1st Sem)"/>
    <s v="Aurora"/>
    <s v="Miller"/>
    <s v="Aurora Miller"/>
    <s v="aurora.miller@outlook.com"/>
    <x v="2"/>
    <x v="0"/>
    <x v="0"/>
    <x v="0"/>
    <d v="2020-10-14T17:20:00"/>
    <x v="0"/>
    <s v="NOT AVAILABLE"/>
    <s v="NO"/>
    <s v="YES"/>
    <s v="Jared Smith"/>
    <x v="0"/>
    <m/>
    <m/>
    <s v="laptop memory upgrade"/>
    <d v="2020-10-12T00:00:00"/>
    <x v="1"/>
  </r>
  <r>
    <n v="111522"/>
    <d v="2020-10-05T18:56:00"/>
    <s v="Password Issue (AY 2020-2021 1st Sem)"/>
    <s v="Aurora"/>
    <s v="Miller"/>
    <s v="Aurora Miller"/>
    <s v="aurora.miller@outlook.com"/>
    <x v="2"/>
    <x v="0"/>
    <x v="0"/>
    <x v="0"/>
    <d v="2020-10-14T17:19:00"/>
    <x v="0"/>
    <s v="NOT AVAILABLE"/>
    <s v="NO"/>
    <s v="YES"/>
    <s v="Jared Smith"/>
    <x v="0"/>
    <m/>
    <m/>
    <s v="Buffer Error in Class COST 110"/>
    <d v="2020-10-12T00:00:00"/>
    <x v="1"/>
  </r>
  <r>
    <n v="111521"/>
    <d v="2020-10-05T17:17:00"/>
    <s v="Login Issues(AY 2020-2021 1st Sem)"/>
    <s v="Aurora"/>
    <s v="Miller"/>
    <s v="Aurora Miller"/>
    <s v="aurora.miller@outlook.com"/>
    <x v="2"/>
    <x v="0"/>
    <x v="0"/>
    <x v="0"/>
    <d v="2020-10-14T17:18:00"/>
    <x v="0"/>
    <s v="NOT AVAILABLE"/>
    <s v="NO"/>
    <s v="YES"/>
    <s v="Jared Smith"/>
    <x v="0"/>
    <m/>
    <m/>
    <s v="Process multiple payroll runs of Employees"/>
    <d v="2020-10-12T00:00:00"/>
    <x v="1"/>
  </r>
  <r>
    <n v="111519"/>
    <d v="2020-10-05T16:10:00"/>
    <s v="Password Reset Issue (AY 2020-2021 1st Sem)"/>
    <s v="Aurora"/>
    <s v="Miller"/>
    <s v="Aurora Miller"/>
    <s v="aurora.miller@outlook.com"/>
    <x v="2"/>
    <x v="0"/>
    <x v="0"/>
    <x v="0"/>
    <d v="2020-10-14T17:17:00"/>
    <x v="0"/>
    <s v="NOT AVAILABLE"/>
    <s v="NO"/>
    <s v="YES"/>
    <s v="Jared Smith"/>
    <x v="0"/>
    <m/>
    <m/>
    <s v="Tasks and Targets Editing (SPMS)"/>
    <d v="2020-10-12T00:00:00"/>
    <x v="1"/>
  </r>
  <r>
    <n v="111507"/>
    <d v="2020-09-24T10:11:00"/>
    <s v="No Success when Generating Reports"/>
    <s v="Aurora"/>
    <s v="Miller"/>
    <s v="Aurora Miller"/>
    <s v="aurora.miller@outlook.com"/>
    <x v="2"/>
    <x v="0"/>
    <x v="0"/>
    <x v="0"/>
    <d v="2020-10-14T17:15:00"/>
    <x v="0"/>
    <d v="2020-09-24T22:11:00"/>
    <s v="NO"/>
    <s v="YES"/>
    <s v="Jared Smith"/>
    <x v="0"/>
    <m/>
    <m/>
    <s v="Laptop running slow"/>
    <d v="2020-10-01T00:00:00"/>
    <x v="0"/>
  </r>
  <r>
    <n v="111484"/>
    <d v="2020-08-14T10:00:00"/>
    <s v="Unique Value for Transaction Flexfield Issue"/>
    <s v="Kenex"/>
    <s v="Willows"/>
    <s v="Kenex Willows"/>
    <s v="kwillows@yahoo.com"/>
    <x v="2"/>
    <x v="0"/>
    <x v="1"/>
    <x v="0"/>
    <d v="2020-10-14T17:13:00"/>
    <x v="0"/>
    <d v="2020-08-14T22:00:00"/>
    <s v="NO"/>
    <s v="YES"/>
    <s v="Jared Smith"/>
    <x v="1"/>
    <m/>
    <m/>
    <s v="Request Status 'No Manager'"/>
    <s v="No SLA for Request"/>
    <x v="0"/>
  </r>
  <r>
    <n v="111527"/>
    <d v="2020-10-06T11:31:00"/>
    <s v="Sophos Firewall Support"/>
    <s v="Charles"/>
    <s v="Thomas"/>
    <s v="Charles Thomas"/>
    <s v="charles.thomas@outlook.com"/>
    <x v="2"/>
    <x v="1"/>
    <x v="0"/>
    <x v="1"/>
    <d v="2020-10-09T18:17:00"/>
    <x v="0"/>
    <d v="2020-10-07T17:00:00"/>
    <s v="NO"/>
    <s v="YES"/>
    <s v="Jared Smith"/>
    <x v="2"/>
    <m/>
    <m/>
    <s v="OPENVPN Account"/>
    <d v="2020-10-13T00:00:00"/>
    <x v="0"/>
  </r>
  <r>
    <n v="111510"/>
    <d v="2020-09-28T14:26:00"/>
    <s v="HR Technical Analyzer Output"/>
    <s v="Troy"/>
    <s v="Daniels"/>
    <s v="Troy Daniels"/>
    <s v="troy.daniels@outlook.com"/>
    <x v="2"/>
    <x v="0"/>
    <x v="1"/>
    <x v="0"/>
    <d v="2020-10-07T15:58:00"/>
    <x v="0"/>
    <d v="2020-09-29T02:26:00"/>
    <s v="NO"/>
    <s v="YES"/>
    <s v="Jared Smith"/>
    <x v="1"/>
    <m/>
    <m/>
    <s v="JDE Downtime (Post Issue Ticket)"/>
    <s v="No SLA for Request"/>
    <x v="0"/>
  </r>
  <r>
    <n v="111514"/>
    <d v="2020-09-30T12:18:00"/>
    <s v="Dell SoppotAssist has detected a failing component"/>
    <s v="Paul"/>
    <s v="Rivers"/>
    <s v="Paul Rivers"/>
    <s v="privers@mailinator.com"/>
    <x v="2"/>
    <x v="1"/>
    <x v="0"/>
    <x v="1"/>
    <d v="2020-09-30T12:18:00"/>
    <x v="2"/>
    <d v="2020-10-01T17:00:00"/>
    <s v="YES"/>
    <s v="YES"/>
    <s v="Raya Musk"/>
    <x v="2"/>
    <m/>
    <m/>
    <s v="Slow performance and defective dell battery"/>
    <d v="2020-10-07T00:00:00"/>
    <x v="1"/>
  </r>
  <r>
    <n v="111513"/>
    <d v="2020-09-30T12:16:00"/>
    <s v="Dell SoppotAssist has detected a failing component"/>
    <s v="Paul"/>
    <s v="Rivers"/>
    <s v="Paul Rivers"/>
    <s v="privers@mailinator.com"/>
    <x v="2"/>
    <x v="1"/>
    <x v="0"/>
    <x v="1"/>
    <d v="2020-09-30T12:16:00"/>
    <x v="2"/>
    <d v="2020-10-01T17:00:00"/>
    <s v="YES"/>
    <s v="YES"/>
    <s v="Raya Musk"/>
    <x v="2"/>
    <m/>
    <m/>
    <s v="JDE Prod - Web Components Status (10 Apr 2019)"/>
    <d v="2020-10-07T00:00:00"/>
    <x v="1"/>
  </r>
  <r>
    <n v="111512"/>
    <d v="2020-09-30T11:38:00"/>
    <s v="Dell SoppotAssist has detected a failing component"/>
    <s v="Paul"/>
    <s v="Rivers"/>
    <s v="Paul Rivers"/>
    <s v="privers@mailinator.com"/>
    <x v="2"/>
    <x v="1"/>
    <x v="0"/>
    <x v="1"/>
    <d v="2020-09-30T11:38:00"/>
    <x v="2"/>
    <d v="2020-10-01T17:00:00"/>
    <s v="YES"/>
    <s v="YES"/>
    <s v="Raya Musk"/>
    <x v="2"/>
    <m/>
    <m/>
    <s v="100% usage Disk (Windows 10)"/>
    <d v="2020-10-07T00:00:00"/>
    <x v="1"/>
  </r>
  <r>
    <n v="111504"/>
    <d v="2020-09-14T13:14:00"/>
    <s v="HP Printer not working"/>
    <s v="Pradeep"/>
    <s v="Sharma"/>
    <s v="Pradeep Sharma"/>
    <s v="pradeep.sharma@outlook.com"/>
    <x v="2"/>
    <x v="1"/>
    <x v="0"/>
    <x v="2"/>
    <d v="2020-09-25T09:37:00"/>
    <x v="0"/>
    <d v="2020-09-15T17:00:00"/>
    <s v="NO"/>
    <s v="YES"/>
    <s v="Jared Smith"/>
    <x v="2"/>
    <m/>
    <m/>
    <s v="Journal Import Error"/>
    <d v="2020-09-21T00:00:00"/>
    <x v="0"/>
  </r>
  <r>
    <n v="111475"/>
    <d v="2020-07-21T16:48:00"/>
    <s v="Leave Management - Leave Balance Issue"/>
    <s v="Kian"/>
    <s v="Rogers"/>
    <s v="Kian Rogers"/>
    <s v="krogers@mailinator.com"/>
    <x v="2"/>
    <x v="0"/>
    <x v="1"/>
    <x v="0"/>
    <d v="2020-09-21T17:38:00"/>
    <x v="0"/>
    <d v="2020-07-22T04:48:00"/>
    <s v="NO"/>
    <s v="YES"/>
    <s v="Jared Smith"/>
    <x v="1"/>
    <m/>
    <m/>
    <s v="communication error with SQL client(HRIS system)"/>
    <s v="No SLA for Request"/>
    <x v="0"/>
  </r>
  <r>
    <n v="111499"/>
    <d v="2020-09-02T14:13:00"/>
    <s v="Open UDP ports 161 and 162"/>
    <s v="Erick"/>
    <s v="White"/>
    <s v="Erick White"/>
    <s v="ewhite@yahoo.com"/>
    <x v="2"/>
    <x v="1"/>
    <x v="1"/>
    <x v="0"/>
    <d v="2020-09-21T17:03:00"/>
    <x v="0"/>
    <d v="2020-09-03T02:13:00"/>
    <s v="NO"/>
    <s v="YES"/>
    <s v="Jared Smith"/>
    <x v="8"/>
    <m/>
    <m/>
    <s v="Remove authentication"/>
    <s v="No SLA for Request"/>
    <x v="0"/>
  </r>
  <r>
    <n v="111473"/>
    <d v="2020-07-20T16:19:00"/>
    <s v="Approval - Personal Information (Basic Details)"/>
    <s v="Troy"/>
    <s v="Daniels"/>
    <s v="Troy Daniels"/>
    <s v="troy.daniels@outlook.com"/>
    <x v="2"/>
    <x v="0"/>
    <x v="0"/>
    <x v="0"/>
    <d v="2020-09-16T17:51:00"/>
    <x v="0"/>
    <d v="2020-07-21T04:19:00"/>
    <s v="NO"/>
    <s v="YES"/>
    <s v="Jared Smith"/>
    <x v="1"/>
    <m/>
    <m/>
    <s v="VPN password reset"/>
    <d v="2020-07-27T00:00:00"/>
    <x v="0"/>
  </r>
  <r>
    <n v="111497"/>
    <d v="2020-08-27T07:29:00"/>
    <s v="New VPN Account"/>
    <s v="Erick"/>
    <s v="White"/>
    <s v="Erick White"/>
    <s v="ewhite@yahoo.com"/>
    <x v="2"/>
    <x v="1"/>
    <x v="1"/>
    <x v="0"/>
    <d v="2020-09-11T17:18:00"/>
    <x v="0"/>
    <d v="2020-08-27T19:29:00"/>
    <s v="NO"/>
    <s v="YES"/>
    <s v="Jared Smith"/>
    <x v="8"/>
    <m/>
    <m/>
    <s v="Customized SQL script in report - Internet Details"/>
    <s v="No SLA for Request"/>
    <x v="0"/>
  </r>
  <r>
    <n v="111500"/>
    <d v="2020-09-04T09:18:00"/>
    <s v="Error in log-in"/>
    <s v="Jasper"/>
    <s v="John"/>
    <s v="Jasper John"/>
    <s v="jasper.john@gmail.com"/>
    <x v="2"/>
    <x v="0"/>
    <x v="0"/>
    <x v="0"/>
    <d v="2020-09-11T14:40:00"/>
    <x v="0"/>
    <d v="2020-09-04T21:18:00"/>
    <s v="NO"/>
    <s v="YES"/>
    <s v="Jared Smith"/>
    <x v="0"/>
    <m/>
    <m/>
    <s v="OS Installation for DOT Client"/>
    <d v="2020-09-11T00:00:00"/>
    <x v="0"/>
  </r>
  <r>
    <n v="111494"/>
    <d v="2020-08-23T12:03:00"/>
    <s v="Secure Connection Failed page - TEST Instance"/>
    <s v="Riza"/>
    <s v="Richardson"/>
    <s v="Riza Richardson"/>
    <s v="rrichardson@mailinator.com"/>
    <x v="2"/>
    <x v="0"/>
    <x v="0"/>
    <x v="0"/>
    <d v="2020-09-09T17:51:00"/>
    <x v="0"/>
    <d v="2020-08-24T00:03:00"/>
    <s v="NO"/>
    <s v="YES"/>
    <s v="Jared Smith"/>
    <x v="1"/>
    <m/>
    <m/>
    <s v="[ODSM] cannot extract LDIF file"/>
    <d v="2020-08-28T00:00:00"/>
    <x v="0"/>
  </r>
  <r>
    <n v="111496"/>
    <d v="2020-08-25T11:01:00"/>
    <s v="Open Ports fro FTP data connection"/>
    <s v="Erick"/>
    <s v="White"/>
    <s v="Erick White"/>
    <s v="ewhite@yahoo.com"/>
    <x v="2"/>
    <x v="1"/>
    <x v="1"/>
    <x v="0"/>
    <d v="2020-09-04T17:25:00"/>
    <x v="0"/>
    <d v="2020-08-25T23:01:00"/>
    <s v="NO"/>
    <s v="YES"/>
    <s v="Jared Smith"/>
    <x v="8"/>
    <m/>
    <m/>
    <s v="Request to update the Privacy Policy Link"/>
    <s v="No SLA for Request"/>
    <x v="0"/>
  </r>
  <r>
    <n v="111492"/>
    <d v="2020-08-20T12:39:00"/>
    <s v="VPN accounts creation"/>
    <s v="Erick"/>
    <s v="White"/>
    <s v="Erick White"/>
    <s v="ewhite@yahoo.com"/>
    <x v="2"/>
    <x v="1"/>
    <x v="1"/>
    <x v="0"/>
    <d v="2020-09-04T17:25:00"/>
    <x v="0"/>
    <d v="2020-08-21T00:39:00"/>
    <s v="NO"/>
    <s v="YES"/>
    <s v="Jared Smith"/>
    <x v="8"/>
    <m/>
    <m/>
    <s v="OPEN VPN ACCOUNT LOCKED"/>
    <s v="No SLA for Request"/>
    <x v="0"/>
  </r>
  <r>
    <n v="111490"/>
    <d v="2020-08-19T12:14:00"/>
    <s v="Request additional storage"/>
    <s v="Erick"/>
    <s v="White"/>
    <s v="Erick White"/>
    <s v="ewhite@yahoo.com"/>
    <x v="2"/>
    <x v="1"/>
    <x v="1"/>
    <x v="0"/>
    <d v="2020-08-26T17:14:00"/>
    <x v="0"/>
    <d v="2020-08-20T00:14:00"/>
    <s v="NO"/>
    <s v="YES"/>
    <s v="Jared Smith"/>
    <x v="8"/>
    <m/>
    <m/>
    <s v="Windows Error"/>
    <s v="No SLA for Request"/>
    <x v="0"/>
  </r>
  <r>
    <n v="111489"/>
    <d v="2020-08-18T08:26:00"/>
    <s v="Open IP ports"/>
    <s v="Erick"/>
    <s v="White"/>
    <s v="Erick White"/>
    <s v="ewhite@yahoo.com"/>
    <x v="2"/>
    <x v="1"/>
    <x v="1"/>
    <x v="0"/>
    <d v="2020-08-24T18:06:00"/>
    <x v="0"/>
    <d v="2020-08-18T20:26:00"/>
    <s v="NO"/>
    <s v="YES"/>
    <s v="Jared Smith"/>
    <x v="8"/>
    <m/>
    <m/>
    <s v="ITDC Servers not accessible"/>
    <s v="No SLA for Request"/>
    <x v="0"/>
  </r>
  <r>
    <n v="111488"/>
    <d v="2020-08-17T07:44:00"/>
    <s v="VPN accounts creation"/>
    <s v="Erick"/>
    <s v="White"/>
    <s v="Erick White"/>
    <s v="ewhite@yahoo.com"/>
    <x v="2"/>
    <x v="1"/>
    <x v="1"/>
    <x v="0"/>
    <d v="2020-08-24T18:05:00"/>
    <x v="0"/>
    <d v="2020-08-17T19:44:00"/>
    <s v="NO"/>
    <s v="YES"/>
    <s v="Jared Smith"/>
    <x v="8"/>
    <m/>
    <m/>
    <s v="Laptop has been experiencing more crashes"/>
    <s v="No SLA for Request"/>
    <x v="0"/>
  </r>
  <r>
    <n v="111486"/>
    <d v="2020-08-14T18:27:00"/>
    <s v="VPN accounts creation"/>
    <s v="Erick"/>
    <s v="White"/>
    <s v="Erick White"/>
    <s v="ewhite@yahoo.com"/>
    <x v="2"/>
    <x v="1"/>
    <x v="1"/>
    <x v="0"/>
    <d v="2020-08-20T16:38:00"/>
    <x v="0"/>
    <d v="2020-08-15T06:27:00"/>
    <s v="NO"/>
    <s v="YES"/>
    <s v="Jared Smith"/>
    <x v="8"/>
    <m/>
    <m/>
    <s v="ISO copying problem"/>
    <s v="No SLA for Request"/>
    <x v="0"/>
  </r>
  <r>
    <n v="111485"/>
    <d v="2020-08-14T12:35:00"/>
    <s v="VPN accounts"/>
    <s v="Erick"/>
    <s v="White"/>
    <s v="Erick White"/>
    <s v="ewhite@yahoo.com"/>
    <x v="2"/>
    <x v="1"/>
    <x v="1"/>
    <x v="0"/>
    <d v="2020-08-20T16:37:00"/>
    <x v="0"/>
    <d v="2020-08-15T00:35:00"/>
    <s v="NO"/>
    <s v="YES"/>
    <s v="Jared Smith"/>
    <x v="4"/>
    <m/>
    <m/>
    <s v="Personalization on Shopping Cart buttons"/>
    <s v="No SLA for Request"/>
    <x v="0"/>
  </r>
  <r>
    <n v="111432"/>
    <d v="2020-06-03T14:14:00"/>
    <s v="Request to restart again the SAP Dev Server"/>
    <s v="Aurora"/>
    <s v="Miller"/>
    <s v="Aurora Miller"/>
    <s v="aurora.miller@outlook.com"/>
    <x v="2"/>
    <x v="0"/>
    <x v="1"/>
    <x v="0"/>
    <d v="2020-08-05T17:05:00"/>
    <x v="0"/>
    <d v="2020-06-04T02:14:00"/>
    <s v="NO"/>
    <s v="YES"/>
    <s v="Jared Smith"/>
    <x v="0"/>
    <m/>
    <m/>
    <s v="Deletion of NID data in Add/Update a Person Module"/>
    <s v="No SLA for Request"/>
    <x v="0"/>
  </r>
  <r>
    <n v="111418"/>
    <d v="2020-04-29T13:26:00"/>
    <s v="Altering Field - External Learning"/>
    <s v="Troy"/>
    <s v="Daniels"/>
    <s v="Troy Daniels"/>
    <s v="troy.daniels@outlook.com"/>
    <x v="2"/>
    <x v="0"/>
    <x v="0"/>
    <x v="0"/>
    <d v="2020-08-03T12:12:00"/>
    <x v="0"/>
    <m/>
    <s v="NO"/>
    <s v="YES"/>
    <s v="Jared Smith"/>
    <x v="1"/>
    <m/>
    <m/>
    <s v="Error upon sending notification."/>
    <d v="2020-05-06T00:00:00"/>
    <x v="0"/>
  </r>
  <r>
    <n v="111425"/>
    <d v="2020-05-27T14:15:00"/>
    <s v="Disable &quot;Sickness&quot; and &quot;Other&quot;"/>
    <s v="Kian"/>
    <s v="Rogers"/>
    <s v="Kian Rogers"/>
    <s v="krogers@mailinator.com"/>
    <x v="2"/>
    <x v="0"/>
    <x v="0"/>
    <x v="0"/>
    <d v="2020-08-03T12:12:00"/>
    <x v="0"/>
    <d v="2020-05-28T02:15:00"/>
    <s v="NO"/>
    <s v="YES"/>
    <s v="Jared Smith"/>
    <x v="1"/>
    <m/>
    <m/>
    <s v="Error on ODSM."/>
    <d v="2020-06-03T00:00:00"/>
    <x v="0"/>
  </r>
  <r>
    <n v="111443"/>
    <d v="2020-06-15T11:57:00"/>
    <s v="Create Accounting Issues"/>
    <s v="Kimberly"/>
    <s v="Jones"/>
    <s v="Kimberly Jones"/>
    <s v="kjones@outlook.com"/>
    <x v="2"/>
    <x v="0"/>
    <x v="0"/>
    <x v="0"/>
    <d v="2020-07-30T17:06:00"/>
    <x v="0"/>
    <m/>
    <s v="NO"/>
    <s v="YES"/>
    <s v="Jared Smith"/>
    <x v="1"/>
    <m/>
    <m/>
    <s v="Error on My ReqJDEition Table"/>
    <d v="2020-06-22T00:00:00"/>
    <x v="0"/>
  </r>
  <r>
    <n v="111399"/>
    <d v="2020-03-06T12:34:00"/>
    <s v="Personalization of iProcurement icons/button"/>
    <s v="Reah"/>
    <s v="Junes"/>
    <s v="Reah Junes"/>
    <s v="rjunes@yahoo.com"/>
    <x v="2"/>
    <x v="0"/>
    <x v="1"/>
    <x v="0"/>
    <d v="2020-07-30T17:06:00"/>
    <x v="0"/>
    <d v="2020-03-07T00:34:00"/>
    <s v="NO"/>
    <s v="YES"/>
    <s v="Jared Smith"/>
    <x v="1"/>
    <m/>
    <m/>
    <s v="license is not yet activated / reflected in fortic"/>
    <s v="No SLA for Request"/>
    <x v="0"/>
  </r>
  <r>
    <n v="111449"/>
    <d v="2020-06-23T14:48:00"/>
    <s v="Error: Site Can't be reach"/>
    <s v="Grace"/>
    <s v="Evans"/>
    <s v="Grace Evans"/>
    <s v="gevans@mailinator.com"/>
    <x v="2"/>
    <x v="1"/>
    <x v="0"/>
    <x v="0"/>
    <d v="2020-07-27T17:07:00"/>
    <x v="0"/>
    <d v="2020-06-24T02:48:00"/>
    <s v="NO"/>
    <s v="YES"/>
    <s v="Jared Smith"/>
    <x v="2"/>
    <m/>
    <m/>
    <s v="Demo Units for Pullout"/>
    <d v="2020-06-30T00:00:00"/>
    <x v="0"/>
  </r>
  <r>
    <n v="111450"/>
    <d v="2020-06-23T14:56:00"/>
    <s v="Baliwag - Desktop Error"/>
    <s v="Grace"/>
    <s v="Evans"/>
    <s v="Grace Evans"/>
    <s v="gevans@mailinator.com"/>
    <x v="2"/>
    <x v="1"/>
    <x v="1"/>
    <x v="0"/>
    <d v="2020-07-27T17:06:00"/>
    <x v="0"/>
    <d v="2020-06-24T02:56:00"/>
    <s v="NO"/>
    <s v="YES"/>
    <s v="Jared Smith"/>
    <x v="2"/>
    <m/>
    <m/>
    <s v="Contact Details Update (Landing Page)"/>
    <s v="No SLA for Request"/>
    <x v="0"/>
  </r>
  <r>
    <n v="111470"/>
    <d v="2020-07-14T18:38:00"/>
    <s v="Error Page"/>
    <s v="Riza"/>
    <s v="Richardson"/>
    <s v="Riza Richardson"/>
    <s v="rrichardson@mailinator.com"/>
    <x v="2"/>
    <x v="0"/>
    <x v="0"/>
    <x v="0"/>
    <d v="2020-07-21T17:45:00"/>
    <x v="0"/>
    <d v="2020-07-15T06:38:00"/>
    <s v="NO"/>
    <s v="YES"/>
    <s v="Jared Smith"/>
    <x v="1"/>
    <m/>
    <m/>
    <s v="Change Password"/>
    <d v="2020-07-21T00:00:00"/>
    <x v="0"/>
  </r>
  <r>
    <n v="111411"/>
    <d v="2020-04-15T17:54:00"/>
    <s v="External Learning - Navigation"/>
    <s v="Troy"/>
    <s v="Daniels"/>
    <s v="Troy Daniels"/>
    <s v="troy.daniels@outlook.com"/>
    <x v="2"/>
    <x v="0"/>
    <x v="1"/>
    <x v="0"/>
    <d v="2020-07-20T17:02:00"/>
    <x v="0"/>
    <m/>
    <s v="NO"/>
    <s v="YES"/>
    <s v="Jared Smith"/>
    <x v="1"/>
    <m/>
    <m/>
    <s v="Integration Broker Issue (TEST)"/>
    <s v="No SLA for Request"/>
    <x v="0"/>
  </r>
  <r>
    <n v="111471"/>
    <d v="2020-07-16T18:22:00"/>
    <s v="Slow performance laptop"/>
    <s v="Rue"/>
    <s v="Whitaker"/>
    <s v="Rue Whitaker"/>
    <s v="rue.whitaker@yahoo.com"/>
    <x v="2"/>
    <x v="1"/>
    <x v="0"/>
    <x v="2"/>
    <d v="2020-07-16T18:34:00"/>
    <x v="2"/>
    <d v="2020-07-17T17:00:00"/>
    <s v="YES"/>
    <s v="YES"/>
    <s v="Raya Musk"/>
    <x v="4"/>
    <m/>
    <m/>
    <s v="Closing Payables Accounting Period Issue"/>
    <d v="2020-07-23T00:00:00"/>
    <x v="1"/>
  </r>
  <r>
    <n v="111455"/>
    <d v="2020-07-02T08:41:00"/>
    <s v="Error in Grade Roster"/>
    <s v="Jasper"/>
    <s v="John"/>
    <s v="Jasper John"/>
    <s v="jasper.john@gmail.com"/>
    <x v="2"/>
    <x v="0"/>
    <x v="0"/>
    <x v="0"/>
    <d v="2020-07-15T17:30:00"/>
    <x v="0"/>
    <d v="2020-07-02T20:41:00"/>
    <s v="NO"/>
    <s v="YES"/>
    <s v="Jared Smith"/>
    <x v="0"/>
    <m/>
    <m/>
    <s v="Person Analyzer"/>
    <d v="2020-07-09T00:00:00"/>
    <x v="0"/>
  </r>
  <r>
    <n v="111452"/>
    <d v="2020-07-01T16:39:00"/>
    <s v="Replace actual emails in JDE test isntance"/>
    <s v="Melody"/>
    <s v="Thompson"/>
    <s v="Melody Thompson"/>
    <s v="mthompson@yahoo.com"/>
    <x v="2"/>
    <x v="0"/>
    <x v="1"/>
    <x v="0"/>
    <d v="2020-07-15T17:28:00"/>
    <x v="0"/>
    <d v="2020-07-02T04:39:00"/>
    <s v="NO"/>
    <s v="YES"/>
    <s v="Jared Smith"/>
    <x v="1"/>
    <m/>
    <m/>
    <s v="Post Issue - Can't login to SAP"/>
    <s v="No SLA for Request"/>
    <x v="0"/>
  </r>
  <r>
    <n v="111458"/>
    <d v="2020-07-07T14:33:00"/>
    <s v="Iphone support"/>
    <s v="Grace"/>
    <s v="Evans"/>
    <s v="Grace Evans"/>
    <s v="gevans@mailinator.com"/>
    <x v="2"/>
    <x v="1"/>
    <x v="1"/>
    <x v="2"/>
    <d v="2020-07-13T12:14:00"/>
    <x v="0"/>
    <d v="2020-07-08T17:00:00"/>
    <s v="NO"/>
    <s v="YES"/>
    <s v="Jared Smith"/>
    <x v="4"/>
    <m/>
    <m/>
    <s v="Revising the Contact Information"/>
    <s v="No SLA for Request"/>
    <x v="0"/>
  </r>
  <r>
    <n v="111435"/>
    <d v="2020-06-05T18:05:00"/>
    <s v="Laptop - Battery repair"/>
    <s v="Jane"/>
    <s v="Wilberts"/>
    <s v="Jane Wilberts"/>
    <s v="jwilberts@mailinator.com"/>
    <x v="2"/>
    <x v="1"/>
    <x v="1"/>
    <x v="2"/>
    <d v="2020-07-13T10:16:00"/>
    <x v="0"/>
    <d v="2020-06-06T17:00:00"/>
    <s v="NO"/>
    <s v="YES"/>
    <s v="Jared Smith"/>
    <x v="2"/>
    <m/>
    <m/>
    <s v="Received email notifs on 01-FEB-2021"/>
    <s v="No SLA for Request"/>
    <x v="0"/>
  </r>
  <r>
    <n v="111466"/>
    <d v="2020-07-09T12:40:00"/>
    <s v="test using list"/>
    <s v="Jovan"/>
    <s v="Brown"/>
    <s v="Jovan Brown"/>
    <s v="jovan_brown@mailinator.com"/>
    <x v="2"/>
    <x v="1"/>
    <x v="0"/>
    <x v="0"/>
    <d v="2020-07-09T12:40:00"/>
    <x v="2"/>
    <d v="2020-07-10T00:40:00"/>
    <s v="YES"/>
    <s v="NO"/>
    <s v="Raya Musk"/>
    <x v="4"/>
    <m/>
    <m/>
    <s v="Error appeared Maintain Schedule of Classes module"/>
    <d v="2020-07-16T00:00:00"/>
    <x v="1"/>
  </r>
  <r>
    <n v="111463"/>
    <d v="2020-07-09T12:18:00"/>
    <s v="assdasd testing"/>
    <s v="Jovan"/>
    <s v="Brown"/>
    <s v="Jovan Brown"/>
    <s v="jovan_brown@mailinator.com"/>
    <x v="2"/>
    <x v="1"/>
    <x v="0"/>
    <x v="0"/>
    <d v="2020-07-09T12:18:00"/>
    <x v="2"/>
    <d v="2020-07-10T00:18:00"/>
    <s v="YES"/>
    <s v="NO"/>
    <s v="Raya Musk"/>
    <x v="4"/>
    <m/>
    <m/>
    <s v="Post Issue - SQL Access ManagerSQL"/>
    <d v="2020-07-16T00:00:00"/>
    <x v="1"/>
  </r>
  <r>
    <n v="111462"/>
    <d v="2020-07-09T12:12:00"/>
    <s v="testing not working"/>
    <s v="Jovan"/>
    <s v="Brown"/>
    <s v="Jovan Brown"/>
    <s v="jovan_brown@mailinator.com"/>
    <x v="2"/>
    <x v="1"/>
    <x v="0"/>
    <x v="0"/>
    <d v="2020-07-09T12:12:00"/>
    <x v="2"/>
    <d v="2020-07-10T00:12:00"/>
    <s v="YES"/>
    <s v="NO"/>
    <s v="Raya Musk"/>
    <x v="4"/>
    <m/>
    <m/>
    <s v="Cashier officer can't use search in SAP (UPCEB)"/>
    <d v="2020-07-16T00:00:00"/>
    <x v="1"/>
  </r>
  <r>
    <n v="111461"/>
    <d v="2020-07-09T12:09:00"/>
    <s v="testing ticketing not appearing"/>
    <s v="Jovan"/>
    <s v="Brown"/>
    <s v="Jovan Brown"/>
    <s v="jovan_brown@mailinator.com"/>
    <x v="2"/>
    <x v="1"/>
    <x v="0"/>
    <x v="0"/>
    <d v="2020-07-09T12:09:00"/>
    <x v="2"/>
    <d v="2020-07-10T00:09:00"/>
    <s v="YES"/>
    <s v="NO"/>
    <s v="Raya Musk"/>
    <x v="4"/>
    <m/>
    <m/>
    <s v="Slow performance of SAP/SAP too long to load"/>
    <d v="2020-07-16T00:00:00"/>
    <x v="1"/>
  </r>
  <r>
    <n v="111460"/>
    <d v="2020-07-09T12:06:00"/>
    <s v="cannot see category in ticketing"/>
    <s v="Jovan"/>
    <s v="Brown"/>
    <s v="Jovan Brown"/>
    <s v="jovan_brown@mailinator.com"/>
    <x v="2"/>
    <x v="1"/>
    <x v="0"/>
    <x v="0"/>
    <d v="2020-07-09T12:06:00"/>
    <x v="2"/>
    <d v="2020-07-10T00:06:00"/>
    <s v="YES"/>
    <s v="NO"/>
    <s v="Raya Musk"/>
    <x v="4"/>
    <m/>
    <m/>
    <s v="OpenVPN error"/>
    <d v="2020-07-16T00:00:00"/>
    <x v="1"/>
  </r>
  <r>
    <n v="111408"/>
    <d v="2020-04-13T13:57:00"/>
    <s v="Auto creation of PO from Approved ReqJDEitions"/>
    <s v="Reah"/>
    <s v="Junes"/>
    <s v="Reah Junes"/>
    <s v="rjunes@yahoo.com"/>
    <x v="2"/>
    <x v="0"/>
    <x v="0"/>
    <x v="0"/>
    <d v="2020-07-09T08:31:00"/>
    <x v="0"/>
    <s v="NOT AVAILABLE"/>
    <s v="NO"/>
    <s v="YES"/>
    <s v="Jared Smith"/>
    <x v="1"/>
    <m/>
    <m/>
    <s v="Person Analyzer for 132939"/>
    <d v="2020-04-20T00:00:00"/>
    <x v="1"/>
  </r>
  <r>
    <n v="111440"/>
    <d v="2020-06-09T11:52:00"/>
    <s v="Slow performance laptop"/>
    <s v="Kenneth"/>
    <s v="Greene"/>
    <s v="Kenneth Greene"/>
    <s v="k.greene@yahoo.com"/>
    <x v="2"/>
    <x v="1"/>
    <x v="0"/>
    <x v="2"/>
    <d v="2020-06-29T17:45:00"/>
    <x v="0"/>
    <d v="2020-06-10T17:00:00"/>
    <s v="NO"/>
    <s v="YES"/>
    <s v="Jared Smith"/>
    <x v="2"/>
    <m/>
    <m/>
    <s v="Post Issue - Bind Failed / ODSM down"/>
    <d v="2020-06-16T00:00:00"/>
    <x v="0"/>
  </r>
  <r>
    <n v="111441"/>
    <d v="2020-06-14T10:43:00"/>
    <s v="PALO ALTO CONFIGURATION"/>
    <s v="Tomi"/>
    <s v="Yamamoto"/>
    <s v="Tomi Yamamoto"/>
    <s v="tyamamoto@gmail.com"/>
    <x v="2"/>
    <x v="1"/>
    <x v="1"/>
    <x v="0"/>
    <d v="2020-06-25T16:38:00"/>
    <x v="0"/>
    <d v="2020-06-14T22:43:00"/>
    <s v="NO"/>
    <s v="YES"/>
    <s v="Jared Smith"/>
    <x v="2"/>
    <m/>
    <m/>
    <s v="Test Ticket"/>
    <s v="No SLA for Request"/>
    <x v="0"/>
  </r>
  <r>
    <n v="111436"/>
    <d v="2020-06-08T10:41:00"/>
    <s v="slow performance laptop"/>
    <s v="Sophia"/>
    <s v="Walker"/>
    <s v="Sophia Walker"/>
    <s v="swalker@outlook.com"/>
    <x v="2"/>
    <x v="1"/>
    <x v="0"/>
    <x v="2"/>
    <d v="2020-06-25T16:09:00"/>
    <x v="0"/>
    <d v="2020-06-09T17:00:00"/>
    <s v="NO"/>
    <s v="YES"/>
    <s v="Jared Smith"/>
    <x v="7"/>
    <m/>
    <m/>
    <s v="[SAP] Page is not available"/>
    <d v="2020-06-15T00:00:00"/>
    <x v="0"/>
  </r>
  <r>
    <n v="111407"/>
    <d v="2020-04-07T19:01:00"/>
    <s v="Error in Email of Ms. Eliza"/>
    <s v="Grace"/>
    <s v="Evans"/>
    <s v="Grace Evans"/>
    <s v="gevans@mailinator.com"/>
    <x v="2"/>
    <x v="1"/>
    <x v="0"/>
    <x v="0"/>
    <d v="2020-06-25T16:05:00"/>
    <x v="0"/>
    <d v="2020-04-08T07:01:00"/>
    <s v="NO"/>
    <s v="YES"/>
    <s v="Jared Smith"/>
    <x v="2"/>
    <m/>
    <m/>
    <s v="Tuition Calculation Issue"/>
    <d v="2020-04-14T00:00:00"/>
    <x v="0"/>
  </r>
  <r>
    <n v="111448"/>
    <d v="2020-06-23T13:31:00"/>
    <s v="Zoom unable to install"/>
    <s v="Sophia"/>
    <s v="Walker"/>
    <s v="Sophia Walker"/>
    <s v="swalker@outlook.com"/>
    <x v="2"/>
    <x v="1"/>
    <x v="1"/>
    <x v="0"/>
    <d v="2020-06-25T15:11:00"/>
    <x v="0"/>
    <d v="2020-06-24T01:31:00"/>
    <s v="NO"/>
    <s v="YES"/>
    <s v="Jared Smith"/>
    <x v="2"/>
    <m/>
    <m/>
    <s v="Post Issue - Getting &quot;No space left on device&quot; "/>
    <s v="No SLA for Request"/>
    <x v="0"/>
  </r>
  <r>
    <n v="111447"/>
    <d v="2020-06-18T17:03:00"/>
    <s v="Microsoft Office Installation"/>
    <s v="Monique"/>
    <s v="Smiths"/>
    <s v="Monique Smiths"/>
    <s v="msmiths@yahoo.com"/>
    <x v="2"/>
    <x v="1"/>
    <x v="1"/>
    <x v="2"/>
    <d v="2020-06-24T17:34:00"/>
    <x v="0"/>
    <d v="2020-06-19T17:00:00"/>
    <s v="NO"/>
    <s v="YES"/>
    <s v="Jared Smith"/>
    <x v="4"/>
    <m/>
    <m/>
    <s v="issues in UP General Payroll Scholars Report"/>
    <s v="No SLA for Request"/>
    <x v="0"/>
  </r>
  <r>
    <n v="111444"/>
    <d v="2020-06-16T09:01:00"/>
    <s v="Unable to process Batch Term Activate"/>
    <s v="Aurora"/>
    <s v="Miller"/>
    <s v="Aurora Miller"/>
    <s v="aurora.miller@outlook.com"/>
    <x v="2"/>
    <x v="0"/>
    <x v="0"/>
    <x v="0"/>
    <d v="2020-06-23T18:01:00"/>
    <x v="0"/>
    <s v="NOT AVAILABLE"/>
    <s v="NO"/>
    <s v="YES"/>
    <s v="Jared Smith"/>
    <x v="0"/>
    <m/>
    <m/>
    <s v="Configuration related to web browser to open Java"/>
    <d v="2020-06-23T00:00:00"/>
    <x v="1"/>
  </r>
  <r>
    <n v="111442"/>
    <d v="2020-06-15T10:24:00"/>
    <s v="App Engine not Posting"/>
    <s v="Aurora"/>
    <s v="Miller"/>
    <s v="Aurora Miller"/>
    <s v="aurora.miller@outlook.com"/>
    <x v="2"/>
    <x v="0"/>
    <x v="0"/>
    <x v="0"/>
    <d v="2020-06-23T09:43:00"/>
    <x v="0"/>
    <s v="NOT AVAILABLE"/>
    <s v="NO"/>
    <s v="YES"/>
    <s v="Jared Smith"/>
    <x v="0"/>
    <m/>
    <m/>
    <s v="Post Issue - SAP SLOW PERFORMANCE ISSUE"/>
    <d v="2020-06-22T00:00:00"/>
    <x v="1"/>
  </r>
  <r>
    <n v="111423"/>
    <d v="2020-05-20T14:51:00"/>
    <s v="Renaming in JDE via Page Personalization"/>
    <s v="Kian"/>
    <s v="Rogers"/>
    <s v="Kian Rogers"/>
    <s v="krogers@mailinator.com"/>
    <x v="2"/>
    <x v="0"/>
    <x v="1"/>
    <x v="0"/>
    <d v="2020-06-22T17:03:00"/>
    <x v="0"/>
    <s v="NOT AVAILABLE"/>
    <s v="NO"/>
    <s v="YES"/>
    <s v="Jared Smith"/>
    <x v="1"/>
    <m/>
    <m/>
    <s v="Post Issue - SAP LOGIN ISSUES ENCOUNTERED"/>
    <s v="No SLA for Request"/>
    <x v="1"/>
  </r>
  <r>
    <n v="111426"/>
    <d v="2020-05-28T11:05:00"/>
    <s v="Adding &quot;Leave Management&quot; Menu"/>
    <s v="Kian"/>
    <s v="Rogers"/>
    <s v="Kian Rogers"/>
    <s v="krogers@mailinator.com"/>
    <x v="2"/>
    <x v="0"/>
    <x v="1"/>
    <x v="0"/>
    <d v="2020-06-22T17:02:00"/>
    <x v="0"/>
    <s v="NOT AVAILABLE"/>
    <s v="NO"/>
    <s v="YES"/>
    <s v="Jared Smith"/>
    <x v="1"/>
    <m/>
    <m/>
    <s v="Extraction of Data on ODSM."/>
    <s v="No SLA for Request"/>
    <x v="1"/>
  </r>
  <r>
    <n v="111428"/>
    <d v="2020-05-29T17:23:00"/>
    <s v="Restart of Physical Server in Coloc"/>
    <s v="Aurora"/>
    <s v="Miller"/>
    <s v="Aurora Miller"/>
    <s v="aurora.miller@outlook.com"/>
    <x v="2"/>
    <x v="0"/>
    <x v="1"/>
    <x v="0"/>
    <d v="2020-06-17T14:13:00"/>
    <x v="0"/>
    <s v="NOT AVAILABLE"/>
    <s v="NO"/>
    <s v="YES"/>
    <s v="Jared Smith"/>
    <x v="0"/>
    <m/>
    <m/>
    <s v="How to override set-up in created element"/>
    <s v="No SLA for Request"/>
    <x v="1"/>
  </r>
  <r>
    <n v="111379"/>
    <d v="2020-01-27T17:28:00"/>
    <s v="ePLDT DEV Instance"/>
    <s v="Aurora"/>
    <s v="Miller"/>
    <s v="Aurora Miller"/>
    <s v="aurora.miller@outlook.com"/>
    <x v="2"/>
    <x v="0"/>
    <x v="1"/>
    <x v="0"/>
    <d v="2020-06-16T17:52:00"/>
    <x v="0"/>
    <s v="NOT AVAILABLE"/>
    <s v="NO"/>
    <s v="YES"/>
    <s v="Jared Smith"/>
    <x v="0"/>
    <m/>
    <m/>
    <s v="[Test Only]:::[SAP]Page not available"/>
    <s v="No SLA for Request"/>
    <x v="1"/>
  </r>
  <r>
    <n v="111412"/>
    <d v="2020-04-17T11:32:00"/>
    <s v="TEST: Cannot Save Batch Element with Costing"/>
    <s v="Melody"/>
    <s v="Thompson"/>
    <s v="Melody Thompson"/>
    <s v="mthompson@yahoo.com"/>
    <x v="2"/>
    <x v="0"/>
    <x v="0"/>
    <x v="0"/>
    <d v="2020-06-16T17:50:00"/>
    <x v="0"/>
    <s v="NOT AVAILABLE"/>
    <s v="NO"/>
    <s v="YES"/>
    <s v="Jared Smith"/>
    <x v="1"/>
    <m/>
    <m/>
    <s v="[Test Only]:::SAP Reset Password"/>
    <d v="2020-04-24T00:00:00"/>
    <x v="1"/>
  </r>
  <r>
    <n v="111415"/>
    <d v="2020-04-20T13:00:00"/>
    <s v="COS- Application Error has occurred in your proces"/>
    <s v="Troy"/>
    <s v="Daniels"/>
    <s v="Troy Daniels"/>
    <s v="troy.daniels@outlook.com"/>
    <x v="2"/>
    <x v="0"/>
    <x v="0"/>
    <x v="0"/>
    <d v="2020-06-16T17:49:00"/>
    <x v="0"/>
    <s v="NOT AVAILABLE"/>
    <s v="NO"/>
    <s v="YES"/>
    <s v="Jared Smith"/>
    <x v="1"/>
    <m/>
    <m/>
    <s v="Locked Out OpenVPN Account"/>
    <d v="2020-04-27T00:00:00"/>
    <x v="1"/>
  </r>
  <r>
    <n v="111438"/>
    <d v="2020-06-08T13:17:00"/>
    <s v="ECI is not working in SAP 9.0"/>
    <s v="Jasper"/>
    <s v="John"/>
    <s v="Jasper John"/>
    <s v="jasper.john@gmail.com"/>
    <x v="2"/>
    <x v="0"/>
    <x v="0"/>
    <x v="0"/>
    <d v="2020-06-16T17:47:00"/>
    <x v="0"/>
    <s v="NOT AVAILABLE"/>
    <s v="NO"/>
    <s v="YES"/>
    <s v="Jared Smith"/>
    <x v="0"/>
    <m/>
    <m/>
    <s v="Special Leave Issues"/>
    <d v="2020-06-15T00:00:00"/>
    <x v="1"/>
  </r>
  <r>
    <n v="111406"/>
    <d v="2020-04-06T13:08:00"/>
    <s v="JDE TEST: Error when updating email via SQL"/>
    <s v="Melody"/>
    <s v="Thompson"/>
    <s v="Melody Thompson"/>
    <s v="mthompson@yahoo.com"/>
    <x v="2"/>
    <x v="0"/>
    <x v="0"/>
    <x v="0"/>
    <d v="2020-06-10T17:29:00"/>
    <x v="0"/>
    <s v="NOT AVAILABLE"/>
    <s v="NO"/>
    <s v="YES"/>
    <s v="Jared Smith"/>
    <x v="1"/>
    <m/>
    <m/>
    <s v="Cannot Terminate Employment"/>
    <d v="2020-04-13T00:00:00"/>
    <x v="1"/>
  </r>
  <r>
    <n v="111431"/>
    <d v="2020-06-02T19:31:00"/>
    <s v="Unable to add iSCSI Software Adapter"/>
    <s v="Charles"/>
    <s v="Thomas"/>
    <s v="Charles Thomas"/>
    <s v="charles.thomas@outlook.com"/>
    <x v="2"/>
    <x v="1"/>
    <x v="0"/>
    <x v="1"/>
    <d v="2020-06-10T15:29:00"/>
    <x v="0"/>
    <d v="2020-06-03T17:00:00"/>
    <s v="NO"/>
    <s v="YES"/>
    <s v="Stellar Murad"/>
    <x v="7"/>
    <m/>
    <m/>
    <s v="Tablespace Issue"/>
    <d v="2020-06-09T00:00:00"/>
    <x v="0"/>
  </r>
  <r>
    <n v="111439"/>
    <d v="2020-06-09T11:27:00"/>
    <s v="Installation of empson printer and scanner"/>
    <s v="Monique"/>
    <s v="Smiths"/>
    <s v="Monique Smiths"/>
    <s v="msmiths@yahoo.com"/>
    <x v="2"/>
    <x v="1"/>
    <x v="1"/>
    <x v="2"/>
    <d v="2020-06-10T15:25:00"/>
    <x v="0"/>
    <d v="2020-06-10T17:00:00"/>
    <s v="NO"/>
    <s v="YES"/>
    <s v="Stellar Murad"/>
    <x v="4"/>
    <m/>
    <m/>
    <s v="Expression output on Query Manager,"/>
    <s v="No SLA for Request"/>
    <x v="1"/>
  </r>
  <r>
    <n v="111398"/>
    <d v="2020-03-04T14:31:00"/>
    <s v="PO Approval Timeouts"/>
    <s v="Reah"/>
    <s v="Junes"/>
    <s v="Reah Junes"/>
    <s v="rjunes@yahoo.com"/>
    <x v="2"/>
    <x v="0"/>
    <x v="1"/>
    <x v="0"/>
    <d v="2020-05-21T17:38:00"/>
    <x v="0"/>
    <s v="NOT AVAILABLE"/>
    <s v="NO"/>
    <s v="YES"/>
    <s v="Jared Smith"/>
    <x v="1"/>
    <m/>
    <m/>
    <s v="DV Approval Error"/>
    <s v="No SLA for Request"/>
    <x v="1"/>
  </r>
  <r>
    <n v="111385"/>
    <d v="2020-02-11T12:16:00"/>
    <s v="Units Overload"/>
    <s v="Aurora"/>
    <s v="Miller"/>
    <s v="Aurora Miller"/>
    <s v="aurora.miller@outlook.com"/>
    <x v="2"/>
    <x v="0"/>
    <x v="0"/>
    <x v="0"/>
    <d v="2020-05-11T17:30:00"/>
    <x v="0"/>
    <s v="NOT AVAILABLE"/>
    <s v="NO"/>
    <s v="YES"/>
    <s v="Jared Smith"/>
    <x v="0"/>
    <m/>
    <m/>
    <s v="1900 emails from JDE workflow notif mailer 2/22/21"/>
    <d v="2020-02-18T00:00:00"/>
    <x v="1"/>
  </r>
  <r>
    <n v="111419"/>
    <d v="2020-04-30T18:55:00"/>
    <s v="Processes are stock on queued"/>
    <s v="Aurora"/>
    <s v="Miller"/>
    <s v="Aurora Miller"/>
    <s v="aurora.miller@outlook.com"/>
    <x v="2"/>
    <x v="0"/>
    <x v="0"/>
    <x v="0"/>
    <d v="2020-05-08T18:16:00"/>
    <x v="0"/>
    <s v="NOT AVAILABLE"/>
    <s v="NO"/>
    <s v="YES"/>
    <s v="Jared Smith"/>
    <x v="0"/>
    <m/>
    <m/>
    <s v="RetroPay Report not displaying in PDF"/>
    <d v="2020-05-07T00:00:00"/>
    <x v="1"/>
  </r>
  <r>
    <n v="111421"/>
    <d v="2020-05-07T14:58:00"/>
    <s v="Unable to boot the Application Server"/>
    <s v="Pradeep"/>
    <s v="Sharma"/>
    <s v="Pradeep Sharma"/>
    <s v="pradeep.sharma@outlook.com"/>
    <x v="2"/>
    <x v="0"/>
    <x v="1"/>
    <x v="0"/>
    <d v="2020-05-08T09:40:00"/>
    <x v="0"/>
    <s v="NOT AVAILABLE"/>
    <s v="NO"/>
    <s v="YES"/>
    <s v="Jared Smith"/>
    <x v="0"/>
    <m/>
    <m/>
    <s v="Unable to Attach Update XML file in Data Def"/>
    <s v="No SLA for Request"/>
    <x v="1"/>
  </r>
  <r>
    <n v="111410"/>
    <d v="2020-04-15T12:51:00"/>
    <s v="Processmaker 3.3.7 Production Upgrade"/>
    <s v="Pradeep"/>
    <s v="Sharma"/>
    <s v="Pradeep Sharma"/>
    <s v="pradeep.sharma@outlook.com"/>
    <x v="2"/>
    <x v="1"/>
    <x v="0"/>
    <x v="1"/>
    <d v="2020-04-29T17:31:00"/>
    <x v="0"/>
    <d v="2020-04-15T17:00:00"/>
    <s v="NO"/>
    <s v="YES"/>
    <s v="Stellar Murad"/>
    <x v="7"/>
    <m/>
    <m/>
    <s v="Cloudflare blocked uploading xml"/>
    <d v="2020-04-22T00:00:00"/>
    <x v="0"/>
  </r>
  <r>
    <n v="111413"/>
    <d v="2020-04-17T18:29:00"/>
    <s v="test"/>
    <s v="Jovan"/>
    <s v="Brown"/>
    <s v="Jovan Brown"/>
    <s v="jovan_brown@mailinator.com"/>
    <x v="2"/>
    <x v="1"/>
    <x v="0"/>
    <x v="0"/>
    <d v="2020-04-17T18:29:00"/>
    <x v="2"/>
    <d v="2020-04-18T06:29:00"/>
    <s v="YES"/>
    <s v="NO"/>
    <s v="Jose Satary"/>
    <x v="4"/>
    <m/>
    <m/>
    <s v="Java Web Start Implementation"/>
    <d v="2020-04-24T00:00:00"/>
    <x v="1"/>
  </r>
  <r>
    <n v="543539"/>
    <d v="2018-11-07T09:33:00"/>
    <s v="BPM Upgrade from 3.1 to 3.3"/>
    <s v="Pradeep"/>
    <s v="Sharma"/>
    <s v="Pradeep Sharma"/>
    <s v="pradeep.sharma@outlook.com"/>
    <x v="2"/>
    <x v="1"/>
    <x v="1"/>
    <x v="1"/>
    <d v="2020-04-15T12:52:00"/>
    <x v="0"/>
    <d v="2018-12-31T09:00:00"/>
    <s v="NO"/>
    <s v="YES"/>
    <s v="Stellar Murad"/>
    <x v="7"/>
    <m/>
    <m/>
    <s v="Integration Broker Issue"/>
    <s v="No SLA for Request"/>
    <x v="0"/>
  </r>
  <r>
    <n v="111402"/>
    <d v="2020-03-17T09:02:00"/>
    <s v="SMTP issue in SAP Prod"/>
    <s v="Aurora"/>
    <s v="Miller"/>
    <s v="Aurora Miller"/>
    <s v="aurora.miller@outlook.com"/>
    <x v="2"/>
    <x v="0"/>
    <x v="0"/>
    <x v="0"/>
    <d v="2020-04-02T17:23:00"/>
    <x v="0"/>
    <s v="NOT AVAILABLE"/>
    <s v="NO"/>
    <s v="YES"/>
    <s v="Jared Smith"/>
    <x v="0"/>
    <m/>
    <m/>
    <s v="Past due balance posted in Student Center"/>
    <d v="2020-03-24T00:00:00"/>
    <x v="1"/>
  </r>
  <r>
    <n v="111397"/>
    <d v="2020-03-04T13:01:00"/>
    <s v="Dev Instance Redirecting to Prod"/>
    <s v="Aurora"/>
    <s v="Miller"/>
    <s v="Aurora Miller"/>
    <s v="aurora.miller@outlook.com"/>
    <x v="2"/>
    <x v="0"/>
    <x v="0"/>
    <x v="0"/>
    <d v="2020-03-26T18:42:00"/>
    <x v="0"/>
    <s v="NOT AVAILABLE"/>
    <s v="NO"/>
    <s v="YES"/>
    <s v="Jared Smith"/>
    <x v="0"/>
    <m/>
    <m/>
    <s v="Loading upon saving Expression on Query Manager"/>
    <d v="2020-03-11T00:00:00"/>
    <x v="1"/>
  </r>
  <r>
    <n v="111388"/>
    <d v="2020-02-13T11:26:00"/>
    <s v="COS - Application Error"/>
    <s v="Troy"/>
    <s v="Daniels"/>
    <s v="Troy Daniels"/>
    <s v="troy.daniels@outlook.com"/>
    <x v="2"/>
    <x v="0"/>
    <x v="0"/>
    <x v="0"/>
    <d v="2020-03-24T17:09:00"/>
    <x v="0"/>
    <s v="NOT AVAILABLE"/>
    <s v="NO"/>
    <s v="YES"/>
    <s v="Jared Smith"/>
    <x v="1"/>
    <m/>
    <m/>
    <s v="Post Issue - SAP Slow Performance"/>
    <d v="2020-02-20T00:00:00"/>
    <x v="1"/>
  </r>
  <r>
    <n v="111396"/>
    <d v="2020-03-03T14:29:00"/>
    <s v="PROD: Gray out fields, cannot input data"/>
    <s v="Melody"/>
    <s v="Thompson"/>
    <s v="Melody Thompson"/>
    <s v="mthompson@yahoo.com"/>
    <x v="2"/>
    <x v="0"/>
    <x v="0"/>
    <x v="0"/>
    <d v="2020-03-24T17:09:00"/>
    <x v="0"/>
    <s v="NOT AVAILABLE"/>
    <s v="NO"/>
    <s v="YES"/>
    <s v="Jared Smith"/>
    <x v="1"/>
    <m/>
    <m/>
    <s v="Creation of Separate nodes"/>
    <d v="2020-03-10T00:00:00"/>
    <x v="1"/>
  </r>
  <r>
    <n v="111373"/>
    <d v="2020-01-16T11:58:00"/>
    <s v="Unable to connect to CS 9.2 Database from Win 10"/>
    <s v="John"/>
    <s v="Brown"/>
    <s v="John Brown"/>
    <s v="jbrown@outlook.com"/>
    <x v="2"/>
    <x v="0"/>
    <x v="1"/>
    <x v="0"/>
    <d v="2020-03-18T17:45:00"/>
    <x v="0"/>
    <s v="NOT AVAILABLE"/>
    <s v="NO"/>
    <s v="YES"/>
    <s v="Jared Smith"/>
    <x v="0"/>
    <m/>
    <m/>
    <s v="How to whitelist domain name in SAP API"/>
    <s v="No SLA for Request"/>
    <x v="1"/>
  </r>
  <r>
    <n v="111372"/>
    <d v="2020-01-16T10:20:00"/>
    <s v="GlobalProtect Connection"/>
    <s v="John"/>
    <s v="Brown"/>
    <s v="John Brown"/>
    <s v="jbrown@outlook.com"/>
    <x v="2"/>
    <x v="0"/>
    <x v="0"/>
    <x v="0"/>
    <d v="2020-03-16T14:25:00"/>
    <x v="0"/>
    <s v="NOT AVAILABLE"/>
    <s v="NO"/>
    <s v="YES"/>
    <s v="Jared Smith"/>
    <x v="3"/>
    <m/>
    <m/>
    <s v="Appraisal Issue"/>
    <d v="2020-01-23T00:00:00"/>
    <x v="1"/>
  </r>
  <r>
    <n v="111356"/>
    <d v="2019-12-06T14:49:00"/>
    <s v="PO submission error in TEST Instance"/>
    <s v="Reah"/>
    <s v="Junes"/>
    <s v="Reah Junes"/>
    <s v="rjunes@yahoo.com"/>
    <x v="2"/>
    <x v="0"/>
    <x v="0"/>
    <x v="0"/>
    <d v="2020-03-10T16:29:00"/>
    <x v="0"/>
    <s v="NOT AVAILABLE"/>
    <s v="NO"/>
    <s v="YES"/>
    <s v="Jared Smith"/>
    <x v="1"/>
    <m/>
    <m/>
    <s v="Creation of User for Integration Broker permission"/>
    <d v="2019-12-13T00:00:00"/>
    <x v="1"/>
  </r>
  <r>
    <n v="111386"/>
    <d v="2020-02-12T14:12:00"/>
    <s v="PROD: Correct Latest Start Date of Employee"/>
    <s v="Melody"/>
    <s v="Thompson"/>
    <s v="Melody Thompson"/>
    <s v="mthompson@yahoo.com"/>
    <x v="2"/>
    <x v="0"/>
    <x v="1"/>
    <x v="0"/>
    <d v="2020-03-04T17:20:00"/>
    <x v="0"/>
    <s v="NOT AVAILABLE"/>
    <s v="NO"/>
    <s v="YES"/>
    <s v="Jared Smith"/>
    <x v="1"/>
    <m/>
    <m/>
    <s v="Optimize the created Query."/>
    <s v="No SLA for Request"/>
    <x v="1"/>
  </r>
  <r>
    <n v="111375"/>
    <d v="2020-01-22T12:06:00"/>
    <s v="Tuition Calculation Error"/>
    <s v="Aurora"/>
    <s v="Miller"/>
    <s v="Aurora Miller"/>
    <s v="aurora.miller@outlook.com"/>
    <x v="2"/>
    <x v="0"/>
    <x v="0"/>
    <x v="0"/>
    <d v="2020-02-24T17:56:00"/>
    <x v="0"/>
    <s v="NOT AVAILABLE"/>
    <s v="NO"/>
    <s v="YES"/>
    <s v="Jared Smith"/>
    <x v="0"/>
    <m/>
    <m/>
    <s v="JDE Payables UPMin Attachment"/>
    <d v="2020-01-29T00:00:00"/>
    <x v="1"/>
  </r>
  <r>
    <n v="111377"/>
    <d v="2020-01-24T16:34:00"/>
    <s v="Activation of Cost Managers"/>
    <s v="Reah"/>
    <s v="Junes"/>
    <s v="Reah Junes"/>
    <s v="rjunes@yahoo.com"/>
    <x v="2"/>
    <x v="0"/>
    <x v="1"/>
    <x v="0"/>
    <d v="2020-02-21T17:29:00"/>
    <x v="0"/>
    <s v="NOT AVAILABLE"/>
    <s v="NO"/>
    <s v="YES"/>
    <s v="Jared Smith"/>
    <x v="1"/>
    <m/>
    <m/>
    <s v="How to prevent our API to SQL injection"/>
    <s v="No SLA for Request"/>
    <x v="1"/>
  </r>
  <r>
    <n v="111389"/>
    <d v="2020-02-13T12:20:00"/>
    <s v="Unable to startup the VNCServer"/>
    <s v="John"/>
    <s v="Brown"/>
    <s v="John Brown"/>
    <s v="jbrown@outlook.com"/>
    <x v="2"/>
    <x v="0"/>
    <x v="0"/>
    <x v="0"/>
    <d v="2020-02-17T10:00:00"/>
    <x v="0"/>
    <s v="NOT AVAILABLE"/>
    <s v="NO"/>
    <s v="YES"/>
    <s v="Jared Smith"/>
    <x v="0"/>
    <m/>
    <m/>
    <s v="BEE Spreadsheet Issue"/>
    <d v="2020-02-20T00:00:00"/>
    <x v="1"/>
  </r>
  <r>
    <n v="111374"/>
    <d v="2020-01-20T17:29:00"/>
    <s v="Node ping error [CS 9.2]"/>
    <s v="John"/>
    <s v="Brown"/>
    <s v="John Brown"/>
    <s v="jbrown@outlook.com"/>
    <x v="2"/>
    <x v="0"/>
    <x v="1"/>
    <x v="0"/>
    <d v="2020-02-17T09:01:00"/>
    <x v="0"/>
    <s v="NOT AVAILABLE"/>
    <s v="NO"/>
    <s v="YES"/>
    <s v="Jared Smith"/>
    <x v="0"/>
    <m/>
    <m/>
    <s v="Deferred PO Transactions"/>
    <s v="No SLA for Request"/>
    <x v="1"/>
  </r>
  <r>
    <n v="111371"/>
    <d v="2020-01-15T15:14:00"/>
    <s v="PeopleTools Client DPK"/>
    <s v="John"/>
    <s v="Brown"/>
    <s v="John Brown"/>
    <s v="jbrown@outlook.com"/>
    <x v="2"/>
    <x v="0"/>
    <x v="1"/>
    <x v="0"/>
    <d v="2020-02-17T08:57:00"/>
    <x v="0"/>
    <s v="NOT AVAILABLE"/>
    <s v="NO"/>
    <s v="YES"/>
    <s v="Jared Smith"/>
    <x v="0"/>
    <m/>
    <m/>
    <s v="Display footer on generated report."/>
    <s v="No SLA for Request"/>
    <x v="1"/>
  </r>
  <r>
    <n v="111381"/>
    <d v="2020-02-04T14:03:00"/>
    <s v="Coloc Server is Down"/>
    <s v="Aurora"/>
    <s v="Miller"/>
    <s v="Aurora Miller"/>
    <s v="aurora.miller@outlook.com"/>
    <x v="2"/>
    <x v="0"/>
    <x v="0"/>
    <x v="0"/>
    <d v="2020-02-11T17:43:00"/>
    <x v="0"/>
    <s v="NOT AVAILABLE"/>
    <s v="NO"/>
    <s v="YES"/>
    <s v="Jared Smith"/>
    <x v="0"/>
    <m/>
    <m/>
    <s v="How to run SQL package"/>
    <d v="2020-02-11T00:00:00"/>
    <x v="1"/>
  </r>
  <r>
    <n v="111368"/>
    <d v="2020-01-08T13:54:00"/>
    <s v="Unable to perform search after the restart"/>
    <s v="John"/>
    <s v="Brown"/>
    <s v="John Brown"/>
    <s v="jbrown@outlook.com"/>
    <x v="2"/>
    <x v="0"/>
    <x v="1"/>
    <x v="0"/>
    <d v="2020-01-29T16:23:00"/>
    <x v="0"/>
    <s v="NOT AVAILABLE"/>
    <s v="NO"/>
    <s v="YES"/>
    <s v="Jared Smith"/>
    <x v="0"/>
    <m/>
    <m/>
    <s v="STUCK PR and PPMP Approval"/>
    <s v="No SLA for Request"/>
    <x v="1"/>
  </r>
  <r>
    <n v="111376"/>
    <d v="2020-01-24T09:34:00"/>
    <s v="IDLE Time"/>
    <s v="Aurora"/>
    <s v="Miller"/>
    <s v="Aurora Miller"/>
    <s v="aurora.miller@outlook.com"/>
    <x v="2"/>
    <x v="0"/>
    <x v="1"/>
    <x v="0"/>
    <d v="2020-01-28T17:52:00"/>
    <x v="0"/>
    <s v="NOT AVAILABLE"/>
    <s v="NO"/>
    <s v="YES"/>
    <s v="Jared Smith"/>
    <x v="0"/>
    <m/>
    <m/>
    <s v="Cannot open attachment in JDE SIT"/>
    <s v="No SLA for Request"/>
    <x v="1"/>
  </r>
  <r>
    <n v="111365"/>
    <d v="2020-01-03T13:35:00"/>
    <s v="Compatibility of Windows 10 on Palo alto"/>
    <s v="Tomi"/>
    <s v="Yamamoto"/>
    <s v="Tomi Yamamoto"/>
    <s v="tyamamoto@gmail.com"/>
    <x v="2"/>
    <x v="1"/>
    <x v="1"/>
    <x v="0"/>
    <d v="2020-01-27T17:45:00"/>
    <x v="0"/>
    <d v="2020-01-04T01:35:00"/>
    <s v="NO"/>
    <s v="YES"/>
    <s v="Stellar Murad"/>
    <x v="2"/>
    <m/>
    <m/>
    <s v="Employee Legislative Information - Mismatch"/>
    <s v="No SLA for Request"/>
    <x v="0"/>
  </r>
  <r>
    <n v="111215"/>
    <d v="2019-05-29T09:08:00"/>
    <s v="JDE PROD Invoice Approval Issue 29 May 2019"/>
    <s v="Julius"/>
    <s v="Wright"/>
    <s v="Julius Wright"/>
    <s v="jwirght@outlook.com"/>
    <x v="2"/>
    <x v="0"/>
    <x v="0"/>
    <x v="0"/>
    <d v="2020-01-16T17:16:00"/>
    <x v="0"/>
    <s v="NOT AVAILABLE"/>
    <s v="NO"/>
    <s v="YES"/>
    <s v="Jared Smith"/>
    <x v="1"/>
    <m/>
    <m/>
    <s v="Cannot access JDE-SIT in MAC"/>
    <d v="2019-06-05T00:00:00"/>
    <x v="1"/>
  </r>
  <r>
    <n v="111362"/>
    <d v="2019-12-26T10:09:00"/>
    <s v="VPN Password"/>
    <s v="Marvin"/>
    <s v="Peters"/>
    <s v="Marvin Peters"/>
    <s v="mpeters@outlook.com"/>
    <x v="2"/>
    <x v="0"/>
    <x v="1"/>
    <x v="0"/>
    <d v="2020-01-16T14:45:00"/>
    <x v="0"/>
    <s v="NOT AVAILABLE"/>
    <s v="NO"/>
    <s v="YES"/>
    <s v="Jared Smith"/>
    <x v="3"/>
    <m/>
    <m/>
    <s v="Firewall policy migration"/>
    <s v="No SLA for Request"/>
    <x v="1"/>
  </r>
  <r>
    <n v="111359"/>
    <d v="2019-12-18T13:45:00"/>
    <s v="JDE Prod Error Page 18 Dec 2019"/>
    <s v="Julius"/>
    <s v="Wright"/>
    <s v="Julius Wright"/>
    <s v="jwirght@outlook.com"/>
    <x v="2"/>
    <x v="0"/>
    <x v="0"/>
    <x v="0"/>
    <d v="2020-01-15T17:16:00"/>
    <x v="0"/>
    <s v="NOT AVAILABLE"/>
    <s v="NO"/>
    <s v="YES"/>
    <s v="Jared Smith"/>
    <x v="1"/>
    <m/>
    <m/>
    <s v="Dev Instance | Record View Issue"/>
    <d v="2019-12-25T00:00:00"/>
    <x v="1"/>
  </r>
  <r>
    <n v="111370"/>
    <d v="2020-01-11T15:44:00"/>
    <s v="PeopleTools 8.57 on Client Machine"/>
    <s v="John"/>
    <s v="Brown"/>
    <s v="John Brown"/>
    <s v="jbrown@outlook.com"/>
    <x v="2"/>
    <x v="0"/>
    <x v="1"/>
    <x v="0"/>
    <d v="2020-01-14T17:36:00"/>
    <x v="0"/>
    <s v="NOT AVAILABLE"/>
    <s v="NO"/>
    <s v="YES"/>
    <s v="Jared Smith"/>
    <x v="0"/>
    <m/>
    <m/>
    <s v="Cannot Access / Incorrect Data on Log In Page"/>
    <s v="No SLA for Request"/>
    <x v="1"/>
  </r>
  <r>
    <n v="111336"/>
    <d v="2019-10-25T17:34:00"/>
    <s v="DEV: Error on External Learning"/>
    <s v="Troy"/>
    <s v="Daniels"/>
    <s v="Troy Daniels"/>
    <s v="troy.daniels@outlook.com"/>
    <x v="2"/>
    <x v="0"/>
    <x v="0"/>
    <x v="0"/>
    <d v="2020-01-14T17:32:00"/>
    <x v="0"/>
    <s v="NOT AVAILABLE"/>
    <s v="NO"/>
    <s v="YES"/>
    <s v="Jared Smith"/>
    <x v="1"/>
    <m/>
    <m/>
    <s v="Total unit passed"/>
    <d v="2019-11-01T00:00:00"/>
    <x v="1"/>
  </r>
  <r>
    <n v="111209"/>
    <d v="2019-05-23T13:48:00"/>
    <s v="JDE PROD - Different User Account (23 May 2019)"/>
    <s v="Julius"/>
    <s v="Wright"/>
    <s v="Julius Wright"/>
    <s v="jwirght@outlook.com"/>
    <x v="2"/>
    <x v="0"/>
    <x v="0"/>
    <x v="0"/>
    <d v="2020-01-14T17:30:00"/>
    <x v="0"/>
    <s v="NOT AVAILABLE"/>
    <s v="NO"/>
    <s v="YES"/>
    <s v="Jared Smith"/>
    <x v="1"/>
    <m/>
    <m/>
    <s v="Error in submission of PPMP"/>
    <d v="2019-05-30T00:00:00"/>
    <x v="1"/>
  </r>
  <r>
    <n v="111355"/>
    <d v="2019-12-06T10:01:00"/>
    <s v="Grade Roster Generation Error"/>
    <s v="Jasper"/>
    <s v="John"/>
    <s v="Jasper John"/>
    <s v="jasper.john@gmail.com"/>
    <x v="2"/>
    <x v="0"/>
    <x v="0"/>
    <x v="0"/>
    <d v="2020-01-10T18:06:00"/>
    <x v="0"/>
    <s v="NOT AVAILABLE"/>
    <s v="NO"/>
    <s v="YES"/>
    <s v="Jared Smith"/>
    <x v="0"/>
    <m/>
    <m/>
    <s v="Approval Notification not forwarding"/>
    <d v="2019-12-13T00:00:00"/>
    <x v="1"/>
  </r>
  <r>
    <n v="111367"/>
    <d v="2020-01-07T09:40:00"/>
    <s v="Booting Up SAP 9.2 in Globe Server​"/>
    <s v="John"/>
    <s v="Brown"/>
    <s v="John Brown"/>
    <s v="jbrown@outlook.com"/>
    <x v="2"/>
    <x v="0"/>
    <x v="1"/>
    <x v="0"/>
    <d v="2020-01-08T16:50:00"/>
    <x v="0"/>
    <s v="NOT AVAILABLE"/>
    <s v="NO"/>
    <s v="YES"/>
    <s v="Jared Smith"/>
    <x v="0"/>
    <m/>
    <m/>
    <s v="Auto Approve Salary"/>
    <s v="No SLA for Request"/>
    <x v="1"/>
  </r>
  <r>
    <n v="111363"/>
    <d v="2020-01-02T17:14:00"/>
    <s v="Server Restart Request"/>
    <s v="John"/>
    <s v="Brown"/>
    <s v="John Brown"/>
    <s v="jbrown@outlook.com"/>
    <x v="2"/>
    <x v="0"/>
    <x v="1"/>
    <x v="0"/>
    <d v="2020-01-07T11:04:00"/>
    <x v="0"/>
    <s v="NOT AVAILABLE"/>
    <s v="NO"/>
    <s v="YES"/>
    <s v="Jared Smith"/>
    <x v="0"/>
    <m/>
    <m/>
    <s v="Unable to add attachment in the Invoice"/>
    <s v="No SLA for Request"/>
    <x v="1"/>
  </r>
  <r>
    <n v="111337"/>
    <d v="2019-10-30T14:38:00"/>
    <s v="Dev DB Refresh From PROD Data"/>
    <s v="Aurora"/>
    <s v="Miller"/>
    <s v="Aurora Miller"/>
    <s v="aurora.miller@outlook.com"/>
    <x v="2"/>
    <x v="0"/>
    <x v="1"/>
    <x v="0"/>
    <d v="2020-01-03T17:36:00"/>
    <x v="0"/>
    <s v="NOT AVAILABLE"/>
    <s v="NO"/>
    <s v="YES"/>
    <s v="Jared Smith"/>
    <x v="0"/>
    <m/>
    <m/>
    <s v="Error in submitting updated Approved POs"/>
    <s v="No SLA for Request"/>
    <x v="1"/>
  </r>
  <r>
    <n v="111324"/>
    <d v="2019-10-14T16:36:00"/>
    <s v="Patch Application to set up Web Services"/>
    <s v="Julius"/>
    <s v="Wright"/>
    <s v="Julius Wright"/>
    <s v="jwirght@outlook.com"/>
    <x v="2"/>
    <x v="0"/>
    <x v="0"/>
    <x v="0"/>
    <d v="2019-12-23T15:36:00"/>
    <x v="0"/>
    <d v="2019-10-15T04:36:00"/>
    <s v="NO"/>
    <s v="YES"/>
    <s v="Jared Smith"/>
    <x v="1"/>
    <m/>
    <m/>
    <s v="JDE Prod Slowdown (12 March 2019)"/>
    <d v="2019-10-21T00:00:00"/>
    <x v="0"/>
  </r>
  <r>
    <n v="111335"/>
    <d v="2019-10-25T17:28:00"/>
    <s v="PROD: Restrictions in assignment set"/>
    <s v="Melody"/>
    <s v="Thompson"/>
    <s v="Melody Thompson"/>
    <s v="mthompson@yahoo.com"/>
    <x v="2"/>
    <x v="0"/>
    <x v="1"/>
    <x v="0"/>
    <d v="2019-12-23T15:10:00"/>
    <x v="0"/>
    <d v="2019-12-18T17:00:00"/>
    <s v="NO"/>
    <s v="YES"/>
    <s v="Jared Smith"/>
    <x v="1"/>
    <m/>
    <m/>
    <s v="JDE Prod Slowdown 21 March 2019"/>
    <s v="No SLA for Request"/>
    <x v="0"/>
  </r>
  <r>
    <n v="111326"/>
    <d v="2019-10-14T16:49:00"/>
    <s v="Error in Form 5."/>
    <s v="Jasper"/>
    <s v="John"/>
    <s v="Jasper John"/>
    <s v="jasper.john@gmail.com"/>
    <x v="2"/>
    <x v="0"/>
    <x v="0"/>
    <x v="0"/>
    <d v="2019-12-23T14:36:00"/>
    <x v="0"/>
    <d v="2019-10-15T04:49:00"/>
    <s v="NO"/>
    <s v="YES"/>
    <s v="Jared Smith"/>
    <x v="0"/>
    <m/>
    <m/>
    <s v="JDE Prod Slowdown 21 Feb 2019"/>
    <d v="2019-10-21T00:00:00"/>
    <x v="0"/>
  </r>
  <r>
    <n v="111352"/>
    <d v="2019-11-29T10:49:00"/>
    <s v="Updating Description of course MCB 11."/>
    <s v="Jasper"/>
    <s v="John"/>
    <s v="Jasper John"/>
    <s v="jasper.john@gmail.com"/>
    <x v="2"/>
    <x v="0"/>
    <x v="1"/>
    <x v="0"/>
    <d v="2019-12-19T18:06:00"/>
    <x v="0"/>
    <d v="2019-11-29T22:49:00"/>
    <s v="NO"/>
    <s v="YES"/>
    <s v="Jared Smith"/>
    <x v="0"/>
    <m/>
    <m/>
    <s v="Maximum Number of Session Exceeded and Page Error"/>
    <s v="No SLA for Request"/>
    <x v="0"/>
  </r>
  <r>
    <n v="111354"/>
    <d v="2019-12-04T16:07:00"/>
    <s v="JDE Prod Error Page 04 Dec 2019"/>
    <s v="Julius"/>
    <s v="Wright"/>
    <s v="Julius Wright"/>
    <s v="jwirght@outlook.com"/>
    <x v="2"/>
    <x v="0"/>
    <x v="0"/>
    <x v="0"/>
    <d v="2019-12-18T10:45:00"/>
    <x v="0"/>
    <d v="2019-12-05T04:07:00"/>
    <s v="NO"/>
    <s v="YES"/>
    <s v="Jared Smith"/>
    <x v="1"/>
    <m/>
    <m/>
    <s v="SAP Dev Instance can’t be reached"/>
    <d v="2019-12-11T00:00:00"/>
    <x v="0"/>
  </r>
  <r>
    <n v="111339"/>
    <d v="2019-11-04T14:51:00"/>
    <s v="CHANGE PASSWORD &amp; EMAIL CONFIRMATION"/>
    <s v="Marvin"/>
    <s v="Peters"/>
    <s v="Marvin Peters"/>
    <s v="mpeters@outlook.com"/>
    <x v="2"/>
    <x v="0"/>
    <x v="0"/>
    <x v="0"/>
    <d v="2019-12-18T10:41:00"/>
    <x v="0"/>
    <d v="2019-11-05T02:51:00"/>
    <s v="NO"/>
    <s v="YES"/>
    <s v="Jared Smith"/>
    <x v="0"/>
    <m/>
    <m/>
    <s v="Missing SPMS PMP 2016, 2017 and 2018"/>
    <d v="2019-11-11T00:00:00"/>
    <x v="0"/>
  </r>
  <r>
    <n v="111341"/>
    <d v="2019-11-06T14:03:00"/>
    <s v="Relationship Module Message Error"/>
    <s v="Marvin"/>
    <s v="Peters"/>
    <s v="Marvin Peters"/>
    <s v="mpeters@outlook.com"/>
    <x v="2"/>
    <x v="0"/>
    <x v="0"/>
    <x v="0"/>
    <d v="2019-12-13T18:21:00"/>
    <x v="0"/>
    <d v="2019-11-07T02:03:00"/>
    <s v="NO"/>
    <s v="YES"/>
    <s v="Jared Smith"/>
    <x v="0"/>
    <m/>
    <m/>
    <s v="Deferred ReqJDEition Approvals"/>
    <d v="2019-11-13T00:00:00"/>
    <x v="0"/>
  </r>
  <r>
    <n v="111303"/>
    <d v="2019-09-19T09:28:00"/>
    <s v="Double Amount in eOR/View Customer Account"/>
    <s v="Bladimir"/>
    <s v="Macdonald"/>
    <s v="Bladimir Macdonald"/>
    <s v="bmacdonald@outlook.com"/>
    <x v="2"/>
    <x v="0"/>
    <x v="0"/>
    <x v="0"/>
    <d v="2019-12-13T18:05:00"/>
    <x v="0"/>
    <d v="2019-09-19T21:28:00"/>
    <s v="NO"/>
    <s v="YES"/>
    <s v="Jared Smith"/>
    <x v="0"/>
    <m/>
    <m/>
    <s v="Deferred Purchase Order Approvals"/>
    <d v="2019-09-26T00:00:00"/>
    <x v="0"/>
  </r>
  <r>
    <n v="111350"/>
    <d v="2019-11-26T17:45:00"/>
    <s v="Request to access in Public"/>
    <s v="Aurora"/>
    <s v="Miller"/>
    <s v="Aurora Miller"/>
    <s v="aurora.miller@outlook.com"/>
    <x v="2"/>
    <x v="0"/>
    <x v="1"/>
    <x v="0"/>
    <d v="2019-12-10T08:30:00"/>
    <x v="0"/>
    <d v="2019-11-27T05:45:00"/>
    <s v="NO"/>
    <s v="YES"/>
    <s v="Jared Smith"/>
    <x v="0"/>
    <m/>
    <m/>
    <s v="Deferred Internet Expenses (20 March 2019)"/>
    <s v="No SLA for Request"/>
    <x v="0"/>
  </r>
  <r>
    <n v="111349"/>
    <d v="2019-11-25T17:13:00"/>
    <s v="3C Engine Not Working"/>
    <s v="Aurora"/>
    <s v="Miller"/>
    <s v="Aurora Miller"/>
    <s v="aurora.miller@outlook.com"/>
    <x v="2"/>
    <x v="0"/>
    <x v="0"/>
    <x v="0"/>
    <d v="2019-12-02T17:31:00"/>
    <x v="0"/>
    <d v="2019-11-26T05:13:00"/>
    <s v="NO"/>
    <s v="YES"/>
    <s v="Jared Smith"/>
    <x v="0"/>
    <m/>
    <m/>
    <s v="Unable to log in to JDE Prod (28 March 2019)"/>
    <d v="2019-12-02T00:00:00"/>
    <x v="0"/>
  </r>
  <r>
    <n v="111338"/>
    <d v="2019-10-30T16:53:00"/>
    <s v="PROD: Zero value in payroll run result"/>
    <s v="Melody"/>
    <s v="Thompson"/>
    <s v="Melody Thompson"/>
    <s v="mthompson@yahoo.com"/>
    <x v="2"/>
    <x v="0"/>
    <x v="0"/>
    <x v="0"/>
    <d v="2019-11-27T17:36:00"/>
    <x v="0"/>
    <d v="2019-11-22T17:00:00"/>
    <s v="NO"/>
    <s v="YES"/>
    <s v="Jared Smith"/>
    <x v="1"/>
    <m/>
    <m/>
    <s v="JDE PROD - Error in updating AME setup"/>
    <d v="2019-11-06T00:00:00"/>
    <x v="0"/>
  </r>
  <r>
    <n v="111342"/>
    <d v="2019-11-06T18:11:00"/>
    <s v="PROD: CoS - Record has been entered already"/>
    <s v="Troy"/>
    <s v="Daniels"/>
    <s v="Troy Daniels"/>
    <s v="troy.daniels@outlook.com"/>
    <x v="2"/>
    <x v="0"/>
    <x v="0"/>
    <x v="0"/>
    <d v="2019-11-27T17:14:00"/>
    <x v="0"/>
    <d v="2019-11-21T17:00:00"/>
    <s v="NO"/>
    <s v="YES"/>
    <s v="Jared Smith"/>
    <x v="1"/>
    <m/>
    <m/>
    <s v="UPOU cannot print SALN"/>
    <d v="2019-11-13T00:00:00"/>
    <x v="0"/>
  </r>
  <r>
    <n v="111348"/>
    <d v="2019-11-25T14:56:00"/>
    <s v="JDE Test: End date the multiple element entries"/>
    <s v="Melody"/>
    <s v="Thompson"/>
    <s v="Melody Thompson"/>
    <s v="mthompson@yahoo.com"/>
    <x v="2"/>
    <x v="0"/>
    <x v="1"/>
    <x v="0"/>
    <d v="2019-11-27T17:12:00"/>
    <x v="0"/>
    <d v="2019-11-26T02:56:00"/>
    <s v="NO"/>
    <s v="YES"/>
    <s v="Jared Smith"/>
    <x v="1"/>
    <m/>
    <m/>
    <s v="JDE PROD - Slowdown access (29 Apr 2019)"/>
    <s v="No SLA for Request"/>
    <x v="0"/>
  </r>
  <r>
    <n v="111344"/>
    <d v="2019-11-15T14:27:00"/>
    <s v="VPN for Coloc Instances"/>
    <s v="Aurora"/>
    <s v="Miller"/>
    <s v="Aurora Miller"/>
    <s v="aurora.miller@outlook.com"/>
    <x v="2"/>
    <x v="0"/>
    <x v="1"/>
    <x v="0"/>
    <d v="2019-11-25T17:24:00"/>
    <x v="0"/>
    <d v="2019-11-16T02:27:00"/>
    <s v="NO"/>
    <s v="YES"/>
    <s v="Jared Smith"/>
    <x v="3"/>
    <m/>
    <m/>
    <s v="JDE PROD - Requests not completing (06 May 2019)"/>
    <s v="No SLA for Request"/>
    <x v="0"/>
  </r>
  <r>
    <n v="111345"/>
    <d v="2019-11-15T18:10:00"/>
    <s v="JDE TEST - slowdown"/>
    <s v="Reah"/>
    <s v="Junes"/>
    <s v="Reah Junes"/>
    <s v="rjunes@yahoo.com"/>
    <x v="2"/>
    <x v="0"/>
    <x v="0"/>
    <x v="0"/>
    <d v="2019-11-21T17:45:00"/>
    <x v="0"/>
    <d v="2019-11-16T06:10:00"/>
    <s v="NO"/>
    <s v="YES"/>
    <s v="Jared Smith"/>
    <x v="1"/>
    <m/>
    <m/>
    <s v="DEV Server unable to boot up"/>
    <d v="2019-11-22T00:00:00"/>
    <x v="0"/>
  </r>
  <r>
    <n v="111328"/>
    <d v="2019-10-17T11:55:00"/>
    <s v="DEV Instance not Accessible"/>
    <s v="Aurora"/>
    <s v="Miller"/>
    <s v="Aurora Miller"/>
    <s v="aurora.miller@outlook.com"/>
    <x v="2"/>
    <x v="0"/>
    <x v="1"/>
    <x v="0"/>
    <d v="2019-11-15T17:29:00"/>
    <x v="0"/>
    <d v="2019-10-17T23:55:00"/>
    <s v="NO"/>
    <s v="YES"/>
    <s v="Jared Smith"/>
    <x v="0"/>
    <m/>
    <m/>
    <s v="Transactions are being deferred"/>
    <s v="No SLA for Request"/>
    <x v="0"/>
  </r>
  <r>
    <n v="111343"/>
    <d v="2019-11-07T16:37:00"/>
    <s v="Dev instance: Adding Extra Assignment Information"/>
    <s v="Melody"/>
    <s v="Thompson"/>
    <s v="Melody Thompson"/>
    <s v="mthompson@yahoo.com"/>
    <x v="2"/>
    <x v="0"/>
    <x v="1"/>
    <x v="0"/>
    <d v="2019-11-08T16:01:00"/>
    <x v="0"/>
    <d v="2019-11-08T04:37:00"/>
    <s v="NO"/>
    <s v="YES"/>
    <s v="Jared Smith"/>
    <x v="1"/>
    <m/>
    <m/>
    <s v="JDE PROD - Timeout Expense Report (22 Apr 2019)"/>
    <s v="No SLA for Request"/>
    <x v="0"/>
  </r>
  <r>
    <n v="111332"/>
    <d v="2019-10-25T10:15:00"/>
    <s v="How to get Image in BI Publisher"/>
    <s v="Aurora"/>
    <s v="Miller"/>
    <s v="Aurora Miller"/>
    <s v="aurora.miller@outlook.com"/>
    <x v="2"/>
    <x v="0"/>
    <x v="1"/>
    <x v="0"/>
    <d v="2019-11-06T17:33:00"/>
    <x v="0"/>
    <d v="2019-10-25T22:15:00"/>
    <s v="NO"/>
    <s v="YES"/>
    <s v="Jared Smith"/>
    <x v="0"/>
    <m/>
    <m/>
    <s v="Application Cache Stock on queued"/>
    <s v="No SLA for Request"/>
    <x v="0"/>
  </r>
  <r>
    <n v="111340"/>
    <d v="2019-11-05T10:44:00"/>
    <s v="Cannot Connect to VPN"/>
    <s v="Aurora"/>
    <s v="Miller"/>
    <s v="Aurora Miller"/>
    <s v="aurora.miller@outlook.com"/>
    <x v="2"/>
    <x v="0"/>
    <x v="1"/>
    <x v="0"/>
    <d v="2019-11-05T14:20:00"/>
    <x v="0"/>
    <d v="2019-11-05T22:44:00"/>
    <s v="NO"/>
    <s v="YES"/>
    <s v="Jared Smith"/>
    <x v="3"/>
    <m/>
    <m/>
    <s v="COS Issue-Application Error encountered"/>
    <s v="No SLA for Request"/>
    <x v="1"/>
  </r>
  <r>
    <n v="111330"/>
    <d v="2019-10-21T17:25:00"/>
    <s v="APP-PAY-07010 Cannot insert assignment process"/>
    <s v="Melody"/>
    <s v="Thompson"/>
    <s v="Melody Thompson"/>
    <s v="mthompson@yahoo.com"/>
    <x v="2"/>
    <x v="0"/>
    <x v="0"/>
    <x v="0"/>
    <d v="2019-10-29T17:30:00"/>
    <x v="0"/>
    <d v="2019-10-24T17:00:00"/>
    <s v="NO"/>
    <s v="YES"/>
    <s v="Jared Smith"/>
    <x v="1"/>
    <m/>
    <m/>
    <s v="Cannot Terminate Assignment of an Employee"/>
    <d v="2019-10-28T00:00:00"/>
    <x v="0"/>
  </r>
  <r>
    <n v="111315"/>
    <d v="2019-10-03T08:18:00"/>
    <s v="JDE Prod DV approval issue"/>
    <s v="Julius"/>
    <s v="Wright"/>
    <s v="Julius Wright"/>
    <s v="jwirght@outlook.com"/>
    <x v="2"/>
    <x v="0"/>
    <x v="0"/>
    <x v="0"/>
    <d v="2019-10-24T17:04:00"/>
    <x v="0"/>
    <d v="2019-10-21T17:00:00"/>
    <s v="NO"/>
    <s v="YES"/>
    <s v="Jared Smith"/>
    <x v="1"/>
    <m/>
    <m/>
    <s v="COS Issue-Missing Remarks"/>
    <d v="2019-10-10T00:00:00"/>
    <x v="0"/>
  </r>
  <r>
    <n v="111329"/>
    <d v="2019-10-18T15:57:00"/>
    <s v="PROD: Error Value Scholar has been disabled"/>
    <s v="Melody"/>
    <s v="Thompson"/>
    <s v="Melody Thompson"/>
    <s v="mthompson@yahoo.com"/>
    <x v="2"/>
    <x v="0"/>
    <x v="0"/>
    <x v="0"/>
    <d v="2019-10-24T17:02:00"/>
    <x v="0"/>
    <d v="2019-10-21T17:00:00"/>
    <s v="NO"/>
    <s v="YES"/>
    <s v="Jared Smith"/>
    <x v="1"/>
    <m/>
    <m/>
    <s v="Salary Basis"/>
    <d v="2019-10-25T00:00:00"/>
    <x v="0"/>
  </r>
  <r>
    <n v="111323"/>
    <d v="2019-10-11T13:43:00"/>
    <s v="JDE PROD Slowdown posting journal"/>
    <s v="Julius"/>
    <s v="Wright"/>
    <s v="Julius Wright"/>
    <s v="jwirght@outlook.com"/>
    <x v="2"/>
    <x v="0"/>
    <x v="0"/>
    <x v="0"/>
    <d v="2019-10-22T18:06:00"/>
    <x v="0"/>
    <d v="2019-10-12T01:43:00"/>
    <s v="NO"/>
    <s v="YES"/>
    <s v="Jared Smith"/>
    <x v="1"/>
    <m/>
    <m/>
    <s v="Workflow Notification won't start"/>
    <d v="2019-10-18T00:00:00"/>
    <x v="0"/>
  </r>
  <r>
    <n v="111319"/>
    <d v="2019-10-07T13:35:00"/>
    <s v="Slow to Inaccessible TEST Instance"/>
    <s v="Kenex"/>
    <s v="Willows"/>
    <s v="Kenex Willows"/>
    <s v="kwillows@yahoo.com"/>
    <x v="2"/>
    <x v="0"/>
    <x v="0"/>
    <x v="0"/>
    <d v="2019-10-18T10:05:00"/>
    <x v="0"/>
    <d v="2019-10-08T01:35:00"/>
    <s v="NO"/>
    <s v="YES"/>
    <s v="Jared Smith"/>
    <x v="1"/>
    <m/>
    <m/>
    <s v="JDE Prod Slowdown 19 March 2019"/>
    <d v="2019-10-14T00:00:00"/>
    <x v="0"/>
  </r>
  <r>
    <n v="111313"/>
    <d v="2019-10-02T15:40:00"/>
    <s v="Modifying of fields in External Learning"/>
    <s v="Troy"/>
    <s v="Daniels"/>
    <s v="Troy Daniels"/>
    <s v="troy.daniels@outlook.com"/>
    <x v="2"/>
    <x v="0"/>
    <x v="1"/>
    <x v="0"/>
    <d v="2019-10-16T17:40:00"/>
    <x v="0"/>
    <d v="2019-10-14T07:00:00"/>
    <s v="NO"/>
    <s v="YES"/>
    <s v="Jared Smith"/>
    <x v="1"/>
    <m/>
    <m/>
    <s v="VPN Access"/>
    <s v="No SLA for Request"/>
    <x v="0"/>
  </r>
  <r>
    <n v="111327"/>
    <d v="2019-10-15T15:04:00"/>
    <s v="Sort Element Name Alphabetically"/>
    <s v="Melody"/>
    <s v="Thompson"/>
    <s v="Melody Thompson"/>
    <s v="mthompson@yahoo.com"/>
    <x v="2"/>
    <x v="0"/>
    <x v="1"/>
    <x v="0"/>
    <d v="2019-10-16T13:24:00"/>
    <x v="0"/>
    <d v="2019-10-16T17:00:00"/>
    <s v="NO"/>
    <s v="YES"/>
    <s v="Jared Smith"/>
    <x v="1"/>
    <m/>
    <m/>
    <s v="Legal case system - Criminal case"/>
    <s v="No SLA for Request"/>
    <x v="1"/>
  </r>
  <r>
    <n v="111289"/>
    <d v="2019-08-20T10:44:00"/>
    <s v="Unable to Tuition Calculate the Student (UPMNL)"/>
    <s v="Bladimir"/>
    <s v="Macdonald"/>
    <s v="Bladimir Macdonald"/>
    <s v="bmacdonald@outlook.com"/>
    <x v="2"/>
    <x v="0"/>
    <x v="0"/>
    <x v="0"/>
    <d v="2019-10-15T17:14:00"/>
    <x v="0"/>
    <d v="2019-08-20T22:44:00"/>
    <s v="NO"/>
    <s v="YES"/>
    <s v="Jared Smith"/>
    <x v="0"/>
    <m/>
    <m/>
    <s v="Legal case system ERROR"/>
    <d v="2019-08-27T00:00:00"/>
    <x v="0"/>
  </r>
  <r>
    <n v="111311"/>
    <d v="2019-09-30T10:07:00"/>
    <s v="Duplicates Subject in EOR."/>
    <s v="Jasper"/>
    <s v="John"/>
    <s v="Jasper John"/>
    <s v="jasper.john@gmail.com"/>
    <x v="2"/>
    <x v="0"/>
    <x v="0"/>
    <x v="0"/>
    <d v="2019-10-09T17:06:00"/>
    <x v="0"/>
    <d v="2019-09-30T22:07:00"/>
    <s v="NO"/>
    <s v="YES"/>
    <s v="Jared Smith"/>
    <x v="0"/>
    <m/>
    <m/>
    <s v="[OAF] $Custom_TOP Path"/>
    <d v="2019-10-07T00:00:00"/>
    <x v="0"/>
  </r>
  <r>
    <n v="111316"/>
    <d v="2019-10-03T17:03:00"/>
    <s v="Test Instance: Add new element under Entries"/>
    <s v="Melody"/>
    <s v="Thompson"/>
    <s v="Melody Thompson"/>
    <s v="mthompson@yahoo.com"/>
    <x v="2"/>
    <x v="0"/>
    <x v="1"/>
    <x v="0"/>
    <d v="2019-10-07T17:24:00"/>
    <x v="0"/>
    <d v="2019-10-04T05:03:00"/>
    <s v="NO"/>
    <s v="YES"/>
    <s v="Jared Smith"/>
    <x v="1"/>
    <m/>
    <m/>
    <s v="JDE PROD - Error status of transactions"/>
    <s v="No SLA for Request"/>
    <x v="0"/>
  </r>
  <r>
    <n v="111308"/>
    <d v="2019-09-25T16:35:00"/>
    <s v="JDE Test Instance Slowdown"/>
    <s v="Julius"/>
    <s v="Wright"/>
    <s v="Julius Wright"/>
    <s v="jwirght@outlook.com"/>
    <x v="2"/>
    <x v="0"/>
    <x v="0"/>
    <x v="0"/>
    <d v="2019-10-07T17:11:00"/>
    <x v="0"/>
    <d v="2019-09-26T04:35:00"/>
    <s v="NO"/>
    <s v="YES"/>
    <s v="Jared Smith"/>
    <x v="1"/>
    <m/>
    <m/>
    <s v="Unable to tuition calc for the specific student."/>
    <d v="2019-10-02T00:00:00"/>
    <x v="0"/>
  </r>
  <r>
    <n v="111305"/>
    <d v="2019-09-20T16:18:00"/>
    <s v="DATA ERROR IN PRODUCTION INSTANCE"/>
    <s v="Marvin"/>
    <s v="Peters"/>
    <s v="Marvin Peters"/>
    <s v="mpeters@outlook.com"/>
    <x v="2"/>
    <x v="0"/>
    <x v="0"/>
    <x v="0"/>
    <d v="2019-10-03T17:41:00"/>
    <x v="0"/>
    <d v="2019-09-21T04:18:00"/>
    <s v="NO"/>
    <s v="YES"/>
    <s v="Jared Smith"/>
    <x v="0"/>
    <m/>
    <m/>
    <s v="Setup of Earnings"/>
    <d v="2019-09-27T00:00:00"/>
    <x v="0"/>
  </r>
  <r>
    <n v="111309"/>
    <d v="2019-09-26T09:01:00"/>
    <s v="Unable to submit Certificates and Service Records"/>
    <s v="Troy"/>
    <s v="Daniels"/>
    <s v="Troy Daniels"/>
    <s v="troy.daniels@outlook.com"/>
    <x v="2"/>
    <x v="0"/>
    <x v="0"/>
    <x v="0"/>
    <d v="2019-10-02T17:18:00"/>
    <x v="0"/>
    <d v="2019-09-27T17:00:00"/>
    <s v="NO"/>
    <s v="YES"/>
    <s v="Jared Smith"/>
    <x v="1"/>
    <m/>
    <m/>
    <s v="multitenant error"/>
    <d v="2019-10-03T00:00:00"/>
    <x v="0"/>
  </r>
  <r>
    <n v="111234"/>
    <d v="2019-06-19T11:21:00"/>
    <s v="MYSQL Server Access Configuration"/>
    <s v="Atom"/>
    <s v="Short"/>
    <s v="Atom Short"/>
    <s v="atom.short@gmail.com"/>
    <x v="2"/>
    <x v="1"/>
    <x v="1"/>
    <x v="2"/>
    <d v="2019-10-01T10:46:00"/>
    <x v="0"/>
    <d v="2019-06-20T17:00:00"/>
    <s v="NO"/>
    <s v="YES"/>
    <s v="Stellar Murad"/>
    <x v="4"/>
    <m/>
    <m/>
    <s v="OpenVPN Problem"/>
    <s v="No SLA for Request"/>
    <x v="0"/>
  </r>
  <r>
    <n v="111211"/>
    <d v="2019-05-27T15:57:00"/>
    <s v="Missing Dynaform Names"/>
    <s v="Atom"/>
    <s v="Short"/>
    <s v="Atom Short"/>
    <s v="atom.short@gmail.com"/>
    <x v="2"/>
    <x v="1"/>
    <x v="0"/>
    <x v="1"/>
    <d v="2019-10-01T10:45:00"/>
    <x v="0"/>
    <d v="2019-05-28T03:57:00"/>
    <s v="NO"/>
    <s v="YES"/>
    <s v="Stellar Murad"/>
    <x v="7"/>
    <m/>
    <m/>
    <s v="SQL Error Message"/>
    <d v="2019-06-03T00:00:00"/>
    <x v="0"/>
  </r>
  <r>
    <n v="111310"/>
    <d v="2019-09-27T08:20:00"/>
    <s v="TEST instance: Modify Employee Categories"/>
    <s v="Melody"/>
    <s v="Thompson"/>
    <s v="Melody Thompson"/>
    <s v="mthompson@yahoo.com"/>
    <x v="2"/>
    <x v="0"/>
    <x v="1"/>
    <x v="0"/>
    <d v="2019-09-27T17:25:00"/>
    <x v="0"/>
    <d v="2019-09-27T17:00:00"/>
    <s v="NO"/>
    <s v="YES"/>
    <s v="Jared Smith"/>
    <x v="1"/>
    <m/>
    <m/>
    <s v="SAP Production Slowdown ( August 2, 2019 ) "/>
    <s v="No SLA for Request"/>
    <x v="0"/>
  </r>
  <r>
    <n v="111307"/>
    <d v="2019-09-25T13:46:00"/>
    <s v="Test instance: APP-PAY-07722 Error"/>
    <s v="Melody"/>
    <s v="Thompson"/>
    <s v="Melody Thompson"/>
    <s v="mthompson@yahoo.com"/>
    <x v="2"/>
    <x v="0"/>
    <x v="0"/>
    <x v="0"/>
    <d v="2019-09-27T08:13:00"/>
    <x v="0"/>
    <d v="2019-09-26T17:00:00"/>
    <s v="NO"/>
    <s v="YES"/>
    <s v="Jared Smith"/>
    <x v="1"/>
    <m/>
    <m/>
    <s v="Can't Access ODSM"/>
    <d v="2019-10-02T00:00:00"/>
    <x v="0"/>
  </r>
  <r>
    <n v="111304"/>
    <d v="2019-09-20T11:21:00"/>
    <s v="Project Migration from DEV to PROD Instance"/>
    <s v="Bladimir"/>
    <s v="Macdonald"/>
    <s v="Bladimir Macdonald"/>
    <s v="bmacdonald@outlook.com"/>
    <x v="2"/>
    <x v="0"/>
    <x v="1"/>
    <x v="0"/>
    <d v="2019-09-26T16:51:00"/>
    <x v="0"/>
    <d v="2019-09-20T23:21:00"/>
    <s v="NO"/>
    <s v="YES"/>
    <s v="Jared Smith"/>
    <x v="0"/>
    <m/>
    <m/>
    <s v="Expense Report Approval Hierarchy Issue"/>
    <s v="No SLA for Request"/>
    <x v="0"/>
  </r>
  <r>
    <n v="111302"/>
    <d v="2019-09-17T16:48:00"/>
    <s v="Query Manager Error"/>
    <s v="Marvin"/>
    <s v="Peters"/>
    <s v="Marvin Peters"/>
    <s v="mpeters@outlook.com"/>
    <x v="2"/>
    <x v="0"/>
    <x v="0"/>
    <x v="0"/>
    <d v="2019-09-20T10:39:00"/>
    <x v="0"/>
    <d v="2019-09-18T04:48:00"/>
    <s v="NO"/>
    <s v="YES"/>
    <s v="Jared Smith"/>
    <x v="0"/>
    <m/>
    <m/>
    <s v="JDE PROD Slowdown 21 May 2019"/>
    <d v="2019-09-24T00:00:00"/>
    <x v="0"/>
  </r>
  <r>
    <n v="111300"/>
    <d v="2019-09-11T18:31:00"/>
    <s v="PROD: Error in Procurement"/>
    <s v="Riza"/>
    <s v="Richardson"/>
    <s v="Riza Richardson"/>
    <s v="rrichardson@mailinator.com"/>
    <x v="2"/>
    <x v="0"/>
    <x v="0"/>
    <x v="0"/>
    <d v="2019-09-20T08:18:00"/>
    <x v="0"/>
    <d v="2019-09-16T17:00:00"/>
    <s v="NO"/>
    <s v="YES"/>
    <s v="Jared Smith"/>
    <x v="1"/>
    <m/>
    <m/>
    <s v="Test instance - license expired"/>
    <d v="2019-09-18T00:00:00"/>
    <x v="0"/>
  </r>
  <r>
    <n v="111294"/>
    <d v="2019-09-02T09:34:00"/>
    <s v="JDE Prod Error in paying a DV"/>
    <s v="Julius"/>
    <s v="Wright"/>
    <s v="Julius Wright"/>
    <s v="jwirght@outlook.com"/>
    <x v="2"/>
    <x v="0"/>
    <x v="0"/>
    <x v="0"/>
    <d v="2019-09-18T17:19:00"/>
    <x v="0"/>
    <d v="2019-09-13T17:00:00"/>
    <s v="NO"/>
    <s v="YES"/>
    <s v="Jared Smith"/>
    <x v="1"/>
    <m/>
    <m/>
    <s v="[TEST Instance] Hung Concurrent Requests"/>
    <d v="2019-09-09T00:00:00"/>
    <x v="0"/>
  </r>
  <r>
    <n v="111298"/>
    <d v="2019-09-09T17:12:00"/>
    <s v="Unable to get Term Begin Date. (14813,43)"/>
    <s v="Bladimir"/>
    <s v="Macdonald"/>
    <s v="Bladimir Macdonald"/>
    <s v="bmacdonald@outlook.com"/>
    <x v="2"/>
    <x v="0"/>
    <x v="0"/>
    <x v="0"/>
    <d v="2019-09-17T17:00:00"/>
    <x v="0"/>
    <d v="2019-09-10T05:12:00"/>
    <s v="NO"/>
    <s v="YES"/>
    <s v="Jared Smith"/>
    <x v="1"/>
    <m/>
    <m/>
    <s v="Update the Landing Page"/>
    <d v="2019-09-16T00:00:00"/>
    <x v="0"/>
  </r>
  <r>
    <n v="111153"/>
    <d v="2019-03-20T15:49:00"/>
    <s v="enrolled students are not equal in class roster"/>
    <s v="Jasper"/>
    <s v="John"/>
    <s v="Jasper John"/>
    <s v="jasper.john@gmail.com"/>
    <x v="2"/>
    <x v="0"/>
    <x v="0"/>
    <x v="0"/>
    <d v="2019-09-11T17:25:00"/>
    <x v="0"/>
    <s v="NOT AVAILABLE"/>
    <s v="NO"/>
    <s v="YES"/>
    <s v="Jared Smith"/>
    <x v="0"/>
    <m/>
    <m/>
    <s v="Class Permission of FOR 200-3 in UPLB"/>
    <d v="2019-03-27T00:00:00"/>
    <x v="1"/>
  </r>
  <r>
    <n v="111150"/>
    <d v="2019-03-20T13:18:00"/>
    <s v="Report Issue"/>
    <s v="Aurora"/>
    <s v="Miller"/>
    <s v="Aurora Miller"/>
    <s v="aurora.miller@outlook.com"/>
    <x v="2"/>
    <x v="0"/>
    <x v="0"/>
    <x v="0"/>
    <d v="2019-09-11T17:25:00"/>
    <x v="0"/>
    <s v="NOT AVAILABLE"/>
    <s v="NO"/>
    <s v="YES"/>
    <s v="Jared Smith"/>
    <x v="0"/>
    <m/>
    <m/>
    <s v="[SAP] Term Activate a Student"/>
    <d v="2019-03-27T00:00:00"/>
    <x v="1"/>
  </r>
  <r>
    <n v="111259"/>
    <d v="2019-07-15T12:05:00"/>
    <s v="Batch Process Error"/>
    <s v="Jasper"/>
    <s v="John"/>
    <s v="Jasper John"/>
    <s v="jasper.john@gmail.com"/>
    <x v="2"/>
    <x v="0"/>
    <x v="0"/>
    <x v="0"/>
    <d v="2019-09-11T17:24:00"/>
    <x v="0"/>
    <s v="NOT AVAILABLE"/>
    <s v="NO"/>
    <s v="YES"/>
    <s v="Jared Smith"/>
    <x v="0"/>
    <m/>
    <m/>
    <s v="JDE TEST: Error in java applet"/>
    <d v="2019-07-22T00:00:00"/>
    <x v="1"/>
  </r>
  <r>
    <n v="111214"/>
    <d v="2019-05-28T14:21:00"/>
    <s v="JDE PROD - Expense Report approval issue"/>
    <s v="Julius"/>
    <s v="Wright"/>
    <s v="Julius Wright"/>
    <s v="jwirght@outlook.com"/>
    <x v="2"/>
    <x v="0"/>
    <x v="0"/>
    <x v="0"/>
    <d v="2019-09-09T12:35:00"/>
    <x v="0"/>
    <d v="2019-09-06T17:00:00"/>
    <s v="NO"/>
    <s v="YES"/>
    <s v="Jared Smith"/>
    <x v="1"/>
    <m/>
    <m/>
    <s v="JDE Prod Error in validation of DV"/>
    <d v="2019-06-04T00:00:00"/>
    <x v="0"/>
  </r>
  <r>
    <n v="111189"/>
    <d v="2019-04-30T14:19:00"/>
    <s v="Request for patch application in DEV instance"/>
    <s v="Reah"/>
    <s v="Junes"/>
    <s v="Reah Junes"/>
    <s v="rjunes@yahoo.com"/>
    <x v="2"/>
    <x v="0"/>
    <x v="1"/>
    <x v="0"/>
    <d v="2019-09-06T17:26:00"/>
    <x v="0"/>
    <d v="2019-05-01T02:19:00"/>
    <s v="NO"/>
    <s v="YES"/>
    <s v="Jared Smith"/>
    <x v="1"/>
    <m/>
    <m/>
    <s v="JDE PROD Slowdown 28 Aug 2019"/>
    <s v="No SLA for Request"/>
    <x v="0"/>
  </r>
  <r>
    <n v="111233"/>
    <d v="2019-06-17T10:32:00"/>
    <s v="JDE TEST Date Format"/>
    <s v="Julius"/>
    <s v="Wright"/>
    <s v="Julius Wright"/>
    <s v="jwirght@outlook.com"/>
    <x v="2"/>
    <x v="0"/>
    <x v="0"/>
    <x v="0"/>
    <d v="2019-09-04T10:06:00"/>
    <x v="0"/>
    <s v="NOT AVAILABLE"/>
    <s v="NO"/>
    <s v="YES"/>
    <s v="Jared Smith"/>
    <x v="1"/>
    <m/>
    <m/>
    <s v="Issue with Journal Import via Journal Wizard"/>
    <d v="2019-06-24T00:00:00"/>
    <x v="1"/>
  </r>
  <r>
    <n v="111253"/>
    <d v="2019-07-08T16:37:00"/>
    <s v="JDE PROD - Bank Account Issue 8 July 2019"/>
    <s v="Julius"/>
    <s v="Wright"/>
    <s v="Julius Wright"/>
    <s v="jwirght@outlook.com"/>
    <x v="2"/>
    <x v="0"/>
    <x v="0"/>
    <x v="0"/>
    <d v="2019-09-04T09:41:00"/>
    <x v="0"/>
    <s v="NOT AVAILABLE"/>
    <s v="NO"/>
    <s v="YES"/>
    <s v="Jared Smith"/>
    <x v="1"/>
    <m/>
    <m/>
    <s v="missing content on the ff Process Objects"/>
    <d v="2019-07-15T00:00:00"/>
    <x v="1"/>
  </r>
  <r>
    <n v="111290"/>
    <d v="2019-08-23T16:14:00"/>
    <s v="Error on submitting Authority to Fill"/>
    <s v="Troy"/>
    <s v="Daniels"/>
    <s v="Troy Daniels"/>
    <s v="troy.daniels@outlook.com"/>
    <x v="2"/>
    <x v="0"/>
    <x v="0"/>
    <x v="0"/>
    <d v="2019-09-03T17:48:00"/>
    <x v="0"/>
    <d v="2019-08-29T17:00:00"/>
    <s v="NO"/>
    <s v="YES"/>
    <s v="Jared Smith"/>
    <x v="1"/>
    <m/>
    <m/>
    <s v="Criminal case system"/>
    <d v="2019-08-30T00:00:00"/>
    <x v="0"/>
  </r>
  <r>
    <n v="111172"/>
    <d v="2019-04-08T09:18:00"/>
    <s v="JDE Test Instance - Error Not setup as worker"/>
    <s v="Julius"/>
    <s v="Wright"/>
    <s v="Julius Wright"/>
    <s v="jwirght@outlook.com"/>
    <x v="2"/>
    <x v="0"/>
    <x v="0"/>
    <x v="0"/>
    <d v="2019-09-03T17:31:00"/>
    <x v="0"/>
    <s v="NOT AVAILABLE"/>
    <s v="NO"/>
    <s v="YES"/>
    <s v="Jared Smith"/>
    <x v="1"/>
    <m/>
    <m/>
    <s v="Scheduled Payment Amount different from DV Amount"/>
    <d v="2019-04-15T00:00:00"/>
    <x v="1"/>
  </r>
  <r>
    <n v="111280"/>
    <d v="2019-08-01T15:54:00"/>
    <s v="Beacon Support Ticket Account"/>
    <s v="Julius"/>
    <s v="Wright"/>
    <s v="Julius Wright"/>
    <s v="jwirght@outlook.com"/>
    <x v="2"/>
    <x v="0"/>
    <x v="1"/>
    <x v="0"/>
    <d v="2019-09-02T17:30:00"/>
    <x v="0"/>
    <d v="2019-08-02T03:54:00"/>
    <s v="NO"/>
    <s v="YES"/>
    <s v="Jared Smith"/>
    <x v="1"/>
    <m/>
    <m/>
    <s v="Port Forwarding"/>
    <s v="No SLA for Request"/>
    <x v="0"/>
  </r>
  <r>
    <n v="111293"/>
    <d v="2019-08-30T08:51:00"/>
    <s v="PROD: Find a specific table in Oracle"/>
    <s v="Melody"/>
    <s v="Thompson"/>
    <s v="Melody Thompson"/>
    <s v="mthompson@yahoo.com"/>
    <x v="2"/>
    <x v="0"/>
    <x v="1"/>
    <x v="0"/>
    <d v="2019-08-30T14:42:00"/>
    <x v="0"/>
    <d v="2019-08-30T17:00:00"/>
    <s v="NO"/>
    <s v="YES"/>
    <s v="Jared Smith"/>
    <x v="1"/>
    <m/>
    <m/>
    <s v="JDE Prod Slowdown 02-Oct-2019"/>
    <s v="No SLA for Request"/>
    <x v="1"/>
  </r>
  <r>
    <n v="111262"/>
    <d v="2019-07-16T11:19:00"/>
    <s v="Rehab 260(OSI)Error"/>
    <s v="Jasper"/>
    <s v="John"/>
    <s v="Jasper John"/>
    <s v="jasper.john@gmail.com"/>
    <x v="2"/>
    <x v="0"/>
    <x v="0"/>
    <x v="0"/>
    <d v="2019-08-29T17:02:00"/>
    <x v="0"/>
    <d v="2019-07-16T23:19:00"/>
    <s v="NO"/>
    <s v="YES"/>
    <s v="Jared Smith"/>
    <x v="0"/>
    <m/>
    <m/>
    <s v="UP Custom Application - Print Receipt Button"/>
    <d v="2019-07-23T00:00:00"/>
    <x v="0"/>
  </r>
  <r>
    <n v="111207"/>
    <d v="2019-05-22T10:08:00"/>
    <s v="Removing access to the enrollment page"/>
    <s v="Jasper"/>
    <s v="John"/>
    <s v="Jasper John"/>
    <s v="jasper.john@gmail.com"/>
    <x v="2"/>
    <x v="0"/>
    <x v="1"/>
    <x v="0"/>
    <d v="2019-08-28T12:38:00"/>
    <x v="0"/>
    <m/>
    <s v="NO"/>
    <s v="YES"/>
    <s v="Jared Smith"/>
    <x v="0"/>
    <m/>
    <m/>
    <s v="Requesting for on-site visit"/>
    <s v="No SLA for Request"/>
    <x v="0"/>
  </r>
  <r>
    <n v="111272"/>
    <d v="2019-07-25T15:17:00"/>
    <s v="TEST instance: Can't Copy Paste data in the field"/>
    <s v="Melody"/>
    <s v="Thompson"/>
    <s v="Melody Thompson"/>
    <s v="mthompson@yahoo.com"/>
    <x v="2"/>
    <x v="0"/>
    <x v="0"/>
    <x v="0"/>
    <d v="2019-08-27T17:09:00"/>
    <x v="0"/>
    <d v="2019-08-19T17:00:00"/>
    <s v="NO"/>
    <s v="YES"/>
    <s v="Jared Smith"/>
    <x v="1"/>
    <m/>
    <m/>
    <s v="Password Reset"/>
    <d v="2019-08-01T00:00:00"/>
    <x v="0"/>
  </r>
  <r>
    <n v="111266"/>
    <d v="2019-07-19T09:42:00"/>
    <s v="TEST Instance: How to unchecked the required box"/>
    <s v="Melody"/>
    <s v="Thompson"/>
    <s v="Melody Thompson"/>
    <s v="mthompson@yahoo.com"/>
    <x v="2"/>
    <x v="0"/>
    <x v="0"/>
    <x v="0"/>
    <d v="2019-08-27T17:07:00"/>
    <x v="0"/>
    <d v="2019-08-19T17:00:00"/>
    <s v="NO"/>
    <s v="YES"/>
    <s v="Jared Smith"/>
    <x v="1"/>
    <m/>
    <m/>
    <s v="Palo Alto Blocking internet of user"/>
    <d v="2019-07-26T00:00:00"/>
    <x v="0"/>
  </r>
  <r>
    <n v="111249"/>
    <d v="2019-07-04T17:29:00"/>
    <s v="Can't run a general payroll under dev environment"/>
    <s v="Melody"/>
    <s v="Thompson"/>
    <s v="Melody Thompson"/>
    <s v="mthompson@yahoo.com"/>
    <x v="2"/>
    <x v="0"/>
    <x v="0"/>
    <x v="0"/>
    <d v="2019-08-27T17:06:00"/>
    <x v="0"/>
    <d v="2019-08-19T17:00:00"/>
    <s v="NO"/>
    <s v="YES"/>
    <s v="Jared Smith"/>
    <x v="1"/>
    <m/>
    <m/>
    <s v="Unable to print approved Certificate of Service"/>
    <d v="2019-07-11T00:00:00"/>
    <x v="0"/>
  </r>
  <r>
    <n v="111244"/>
    <d v="2019-06-28T10:41:00"/>
    <s v="Box unchecked under the processed button"/>
    <s v="Melody"/>
    <s v="Thompson"/>
    <s v="Melody Thompson"/>
    <s v="mthompson@yahoo.com"/>
    <x v="2"/>
    <x v="0"/>
    <x v="0"/>
    <x v="0"/>
    <d v="2019-08-27T17:05:00"/>
    <x v="0"/>
    <d v="2019-08-19T17:00:00"/>
    <s v="NO"/>
    <s v="YES"/>
    <s v="Jared Smith"/>
    <x v="1"/>
    <m/>
    <m/>
    <s v="Palo Alto Update"/>
    <d v="2019-07-05T00:00:00"/>
    <x v="0"/>
  </r>
  <r>
    <n v="111173"/>
    <d v="2019-04-10T13:04:00"/>
    <s v="Authority to Fill Error using Dev &amp; Test Instance"/>
    <s v="Paul"/>
    <s v="Jiggins"/>
    <s v="Paul Jiggins"/>
    <s v="pjiggins@yahoo.com"/>
    <x v="2"/>
    <x v="0"/>
    <x v="0"/>
    <x v="0"/>
    <d v="2019-08-27T17:02:00"/>
    <x v="0"/>
    <d v="2019-08-19T17:00:00"/>
    <s v="NO"/>
    <s v="YES"/>
    <s v="Jared Smith"/>
    <x v="1"/>
    <m/>
    <m/>
    <s v="Adding of subject enrollment issue"/>
    <d v="2019-04-17T00:00:00"/>
    <x v="0"/>
  </r>
  <r>
    <n v="111282"/>
    <d v="2019-08-07T14:10:00"/>
    <s v="Error in process request."/>
    <s v="Jasper"/>
    <s v="John"/>
    <s v="Jasper John"/>
    <s v="jasper.john@gmail.com"/>
    <x v="2"/>
    <x v="0"/>
    <x v="0"/>
    <x v="0"/>
    <d v="2019-08-20T17:01:00"/>
    <x v="0"/>
    <d v="2019-08-13T17:00:00"/>
    <s v="NO"/>
    <s v="YES"/>
    <s v="Jared Smith"/>
    <x v="0"/>
    <m/>
    <m/>
    <s v="JDE Prod Error Page upon login 20 Nov 2019"/>
    <d v="2019-08-14T00:00:00"/>
    <x v="0"/>
  </r>
  <r>
    <n v="111279"/>
    <d v="2019-08-01T10:00:00"/>
    <s v="SQL Database Account PROD"/>
    <s v="Julius"/>
    <s v="Wright"/>
    <s v="Julius Wright"/>
    <s v="jwirght@outlook.com"/>
    <x v="2"/>
    <x v="0"/>
    <x v="1"/>
    <x v="0"/>
    <d v="2019-08-13T14:26:00"/>
    <x v="0"/>
    <d v="2019-08-01T22:00:00"/>
    <s v="NO"/>
    <s v="YES"/>
    <s v="Jared Smith"/>
    <x v="1"/>
    <m/>
    <m/>
    <s v="Integration Gateway"/>
    <s v="No SLA for Request"/>
    <x v="0"/>
  </r>
  <r>
    <n v="111278"/>
    <d v="2019-08-01T08:53:00"/>
    <s v="VPN Account"/>
    <s v="Julius"/>
    <s v="Wright"/>
    <s v="Julius Wright"/>
    <s v="jwirght@outlook.com"/>
    <x v="2"/>
    <x v="0"/>
    <x v="1"/>
    <x v="0"/>
    <d v="2019-08-13T14:25:00"/>
    <x v="0"/>
    <d v="2019-08-01T20:53:00"/>
    <s v="NO"/>
    <s v="YES"/>
    <s v="Jared Smith"/>
    <x v="3"/>
    <m/>
    <m/>
    <s v="Can't Login User Account"/>
    <s v="No SLA for Request"/>
    <x v="0"/>
  </r>
  <r>
    <n v="111274"/>
    <d v="2019-07-29T10:12:00"/>
    <s v="Altering Position Type(List of Values)"/>
    <s v="Troy"/>
    <s v="Daniels"/>
    <s v="Troy Daniels"/>
    <s v="troy.daniels@outlook.com"/>
    <x v="2"/>
    <x v="0"/>
    <x v="0"/>
    <x v="0"/>
    <d v="2019-08-07T17:09:00"/>
    <x v="0"/>
    <d v="2019-08-02T17:00:00"/>
    <s v="NO"/>
    <s v="YES"/>
    <s v="Jared Smith"/>
    <x v="1"/>
    <m/>
    <m/>
    <s v="Unable to access the CS 9.2"/>
    <d v="2019-08-05T00:00:00"/>
    <x v="0"/>
  </r>
  <r>
    <n v="111277"/>
    <d v="2019-07-31T10:34:00"/>
    <s v="Creation of VPN Account"/>
    <s v="Troy"/>
    <s v="Daniels"/>
    <s v="Troy Daniels"/>
    <s v="troy.daniels@outlook.com"/>
    <x v="2"/>
    <x v="0"/>
    <x v="1"/>
    <x v="0"/>
    <d v="2019-08-06T17:41:00"/>
    <x v="0"/>
    <d v="2019-07-31T22:34:00"/>
    <s v="NO"/>
    <s v="YES"/>
    <s v="Jared Smith"/>
    <x v="3"/>
    <m/>
    <m/>
    <s v="Faculty Cannot Post Grade"/>
    <s v="No SLA for Request"/>
    <x v="0"/>
  </r>
  <r>
    <n v="111263"/>
    <d v="2019-07-16T11:29:00"/>
    <s v="Error Accesing SAP.EDU.PH"/>
    <s v="Jasper"/>
    <s v="John"/>
    <s v="Jasper John"/>
    <s v="jasper.john@gmail.com"/>
    <x v="2"/>
    <x v="0"/>
    <x v="0"/>
    <x v="0"/>
    <d v="2019-08-06T17:36:00"/>
    <x v="0"/>
    <d v="2019-07-16T23:29:00"/>
    <s v="NO"/>
    <s v="YES"/>
    <s v="Jared Smith"/>
    <x v="0"/>
    <m/>
    <m/>
    <s v="PeopleSoft Restricted Service"/>
    <d v="2019-07-23T00:00:00"/>
    <x v="0"/>
  </r>
  <r>
    <n v="111275"/>
    <d v="2019-07-30T14:24:00"/>
    <s v="PROD: Can't Delete records under Research fields"/>
    <s v="Melody"/>
    <s v="Thompson"/>
    <s v="Melody Thompson"/>
    <s v="mthompson@yahoo.com"/>
    <x v="2"/>
    <x v="0"/>
    <x v="0"/>
    <x v="0"/>
    <d v="2019-08-06T17:34:00"/>
    <x v="0"/>
    <d v="2019-07-31T19:00:00"/>
    <s v="NO"/>
    <s v="YES"/>
    <s v="Jared Smith"/>
    <x v="1"/>
    <m/>
    <m/>
    <s v="AME Approval Udpdates not reflecting in the DB"/>
    <d v="2019-08-06T00:00:00"/>
    <x v="0"/>
  </r>
  <r>
    <n v="111276"/>
    <d v="2019-07-31T09:50:00"/>
    <s v="Adding Flexfield"/>
    <s v="Troy"/>
    <s v="Daniels"/>
    <s v="Troy Daniels"/>
    <s v="troy.daniels@outlook.com"/>
    <x v="2"/>
    <x v="0"/>
    <x v="0"/>
    <x v="0"/>
    <d v="2019-08-06T17:33:00"/>
    <x v="0"/>
    <d v="2019-08-01T17:00:00"/>
    <s v="NO"/>
    <s v="YES"/>
    <s v="Jared Smith"/>
    <x v="1"/>
    <m/>
    <m/>
    <s v="Slow Loading of SAP Jan 10 2020"/>
    <d v="2019-08-07T00:00:00"/>
    <x v="0"/>
  </r>
  <r>
    <n v="111190"/>
    <d v="2019-04-30T15:37:00"/>
    <s v="JDE PROD - Create Accounting-Completed Warning"/>
    <s v="Julius"/>
    <s v="Wright"/>
    <s v="Julius Wright"/>
    <s v="jwirght@outlook.com"/>
    <x v="2"/>
    <x v="0"/>
    <x v="0"/>
    <x v="0"/>
    <d v="2019-08-01T18:59:00"/>
    <x v="0"/>
    <d v="2019-05-01T03:37:00"/>
    <s v="NO"/>
    <s v="YES"/>
    <s v="Jared Smith"/>
    <x v="1"/>
    <m/>
    <m/>
    <s v="SF Error"/>
    <d v="2019-05-07T00:00:00"/>
    <x v="0"/>
  </r>
  <r>
    <n v="111264"/>
    <d v="2019-07-17T14:13:00"/>
    <s v="VPN Account"/>
    <s v="Bladimir"/>
    <s v="Macdonald"/>
    <s v="Bladimir Macdonald"/>
    <s v="bmacdonald@outlook.com"/>
    <x v="2"/>
    <x v="0"/>
    <x v="0"/>
    <x v="0"/>
    <d v="2019-07-29T17:40:00"/>
    <x v="0"/>
    <d v="2019-07-18T02:13:00"/>
    <s v="NO"/>
    <s v="YES"/>
    <s v="Jared Smith"/>
    <x v="0"/>
    <m/>
    <m/>
    <s v="Reset of PALO ALTO"/>
    <d v="2019-07-24T00:00:00"/>
    <x v="0"/>
  </r>
  <r>
    <n v="111251"/>
    <d v="2019-07-08T10:29:00"/>
    <s v="Error occurs in organization"/>
    <s v="Melody"/>
    <s v="Thompson"/>
    <s v="Melody Thompson"/>
    <s v="mthompson@yahoo.com"/>
    <x v="2"/>
    <x v="0"/>
    <x v="0"/>
    <x v="0"/>
    <d v="2019-07-18T17:48:00"/>
    <x v="0"/>
    <d v="2019-07-13T16:45:00"/>
    <s v="NO"/>
    <s v="YES"/>
    <s v="Jared Smith"/>
    <x v="1"/>
    <m/>
    <m/>
    <s v="PROD: Security changed in latest start date field"/>
    <d v="2019-07-15T00:00:00"/>
    <x v="0"/>
  </r>
  <r>
    <n v="111260"/>
    <d v="2019-07-15T15:06:00"/>
    <s v="SAP DEV INSTANCE"/>
    <s v="Bladimir"/>
    <s v="Macdonald"/>
    <s v="Bladimir Macdonald"/>
    <s v="bmacdonald@outlook.com"/>
    <x v="2"/>
    <x v="0"/>
    <x v="0"/>
    <x v="0"/>
    <d v="2019-07-17T17:51:00"/>
    <x v="0"/>
    <d v="2019-07-16T03:06:00"/>
    <s v="NO"/>
    <s v="YES"/>
    <s v="Jared Smith"/>
    <x v="0"/>
    <m/>
    <m/>
    <s v="Can't Access Test Instance"/>
    <d v="2019-07-22T00:00:00"/>
    <x v="0"/>
  </r>
  <r>
    <n v="111250"/>
    <d v="2019-07-05T14:58:00"/>
    <s v="Appointment for REPS report error"/>
    <s v="Paul"/>
    <s v="Jiggins"/>
    <s v="Paul Jiggins"/>
    <s v="pjiggins@yahoo.com"/>
    <x v="2"/>
    <x v="0"/>
    <x v="1"/>
    <x v="0"/>
    <d v="2019-07-15T17:26:00"/>
    <x v="0"/>
    <d v="2019-07-10T17:00:00"/>
    <s v="NO"/>
    <s v="YES"/>
    <s v="Jared Smith"/>
    <x v="1"/>
    <m/>
    <m/>
    <s v="Application Designer in 9.0 PROD"/>
    <s v="No SLA for Request"/>
    <x v="0"/>
  </r>
  <r>
    <n v="111255"/>
    <d v="2019-07-09T12:24:00"/>
    <s v="Enable Report Manager for all"/>
    <s v="Jasper"/>
    <s v="John"/>
    <s v="Jasper John"/>
    <s v="jasper.john@gmail.com"/>
    <x v="2"/>
    <x v="0"/>
    <x v="1"/>
    <x v="0"/>
    <d v="2019-07-15T15:15:00"/>
    <x v="0"/>
    <d v="2019-07-10T00:24:00"/>
    <s v="NO"/>
    <s v="YES"/>
    <s v="Jared Smith"/>
    <x v="0"/>
    <m/>
    <m/>
    <s v="CS 9.2 Server Issue"/>
    <s v="No SLA for Request"/>
    <x v="0"/>
  </r>
  <r>
    <n v="111256"/>
    <d v="2019-07-10T10:30:00"/>
    <s v="Quick Enroll Error"/>
    <s v="John"/>
    <s v="Brown"/>
    <s v="John Brown"/>
    <s v="jbrown@outlook.com"/>
    <x v="2"/>
    <x v="0"/>
    <x v="0"/>
    <x v="0"/>
    <d v="2019-07-15T14:16:00"/>
    <x v="0"/>
    <d v="2019-07-10T22:30:00"/>
    <s v="NO"/>
    <s v="YES"/>
    <s v="Jared Smith"/>
    <x v="0"/>
    <m/>
    <m/>
    <s v="JDE Approval cannot be approved or transferred"/>
    <d v="2019-07-17T00:00:00"/>
    <x v="0"/>
  </r>
  <r>
    <n v="111208"/>
    <d v="2019-05-23T12:41:00"/>
    <s v="JDE PROD Error Page issue (23 May 2019)"/>
    <s v="Julius"/>
    <s v="Wright"/>
    <s v="Julius Wright"/>
    <s v="jwirght@outlook.com"/>
    <x v="2"/>
    <x v="0"/>
    <x v="0"/>
    <x v="0"/>
    <d v="2019-07-10T17:26:00"/>
    <x v="0"/>
    <d v="2019-07-05T17:00:00"/>
    <s v="NO"/>
    <s v="YES"/>
    <s v="Jared Smith"/>
    <x v="1"/>
    <m/>
    <m/>
    <s v="Server failed to start (Application Server)"/>
    <d v="2019-05-30T00:00:00"/>
    <x v="0"/>
  </r>
  <r>
    <n v="111197"/>
    <d v="2019-05-08T10:25:00"/>
    <s v="Cannot print payslips and payroll reports"/>
    <s v="Vic"/>
    <s v="Vincent"/>
    <s v="Vic Vincent"/>
    <s v="vic.vincent@yahoo.com"/>
    <x v="2"/>
    <x v="0"/>
    <x v="0"/>
    <x v="1"/>
    <d v="2019-07-10T17:23:00"/>
    <x v="0"/>
    <d v="2019-07-05T17:00:00"/>
    <s v="NO"/>
    <s v="YES"/>
    <s v="Jared Smith"/>
    <x v="1"/>
    <m/>
    <m/>
    <s v="Expense Report Stuck At AME Approval Process/Block"/>
    <d v="2019-05-15T00:00:00"/>
    <x v="0"/>
  </r>
  <r>
    <n v="111245"/>
    <d v="2019-06-28T15:23:00"/>
    <s v="JDE PROD - Withdraw/ Cancel an approved ER"/>
    <s v="Julius"/>
    <s v="Wright"/>
    <s v="Julius Wright"/>
    <s v="jwirght@outlook.com"/>
    <x v="2"/>
    <x v="0"/>
    <x v="0"/>
    <x v="0"/>
    <d v="2019-07-09T11:58:00"/>
    <x v="0"/>
    <d v="2019-07-02T17:00:00"/>
    <s v="NO"/>
    <s v="YES"/>
    <s v="Jared Smith"/>
    <x v="1"/>
    <m/>
    <m/>
    <s v="Can't Access My Account"/>
    <d v="2019-07-05T00:00:00"/>
    <x v="0"/>
  </r>
  <r>
    <n v="111237"/>
    <d v="2019-06-19T16:04:00"/>
    <s v="SALN Report blank"/>
    <s v="Paul"/>
    <s v="Jiggins"/>
    <s v="Paul Jiggins"/>
    <s v="pjiggins@yahoo.com"/>
    <x v="2"/>
    <x v="0"/>
    <x v="0"/>
    <x v="0"/>
    <d v="2019-07-05T17:24:00"/>
    <x v="0"/>
    <d v="2019-06-20T04:04:00"/>
    <s v="NO"/>
    <s v="YES"/>
    <s v="Jared Smith"/>
    <x v="1"/>
    <m/>
    <m/>
    <s v="Replace actual email in TEST instance"/>
    <d v="2019-06-26T00:00:00"/>
    <x v="0"/>
  </r>
  <r>
    <n v="111238"/>
    <d v="2019-06-20T09:06:00"/>
    <s v="Errors encountered during test instance"/>
    <s v="Melody"/>
    <s v="Thompson"/>
    <s v="Melody Thompson"/>
    <s v="mthompson@yahoo.com"/>
    <x v="2"/>
    <x v="0"/>
    <x v="0"/>
    <x v="0"/>
    <d v="2019-07-05T14:49:00"/>
    <x v="0"/>
    <d v="2019-06-20T21:06:00"/>
    <s v="NO"/>
    <s v="YES"/>
    <s v="Jared Smith"/>
    <x v="1"/>
    <m/>
    <m/>
    <s v="Find oracle table of Position Occupancy"/>
    <d v="2019-06-27T00:00:00"/>
    <x v="0"/>
  </r>
  <r>
    <n v="111228"/>
    <d v="2019-06-10T14:29:00"/>
    <s v="Beacon solution account"/>
    <s v="Wilson"/>
    <s v="Campus"/>
    <s v="Wilson Campus"/>
    <s v="wilson.campus@yahoo.com"/>
    <x v="2"/>
    <x v="0"/>
    <x v="1"/>
    <x v="0"/>
    <d v="2019-07-04T19:20:00"/>
    <x v="0"/>
    <d v="2019-06-11T02:29:00"/>
    <s v="NO"/>
    <s v="YES"/>
    <s v="Jared Smith"/>
    <x v="1"/>
    <m/>
    <m/>
    <s v="Workspace Problem after BPM version Upgrade"/>
    <s v="No SLA for Request"/>
    <x v="0"/>
  </r>
  <r>
    <n v="111231"/>
    <d v="2019-06-11T13:43:00"/>
    <s v="JDE Error: You have encountered an unexpected...."/>
    <s v="Paul"/>
    <s v="Jiggins"/>
    <s v="Paul Jiggins"/>
    <s v="pjiggins@yahoo.com"/>
    <x v="2"/>
    <x v="0"/>
    <x v="0"/>
    <x v="0"/>
    <d v="2019-07-01T17:29:00"/>
    <x v="0"/>
    <d v="2019-06-12T01:43:00"/>
    <s v="NO"/>
    <s v="YES"/>
    <s v="Jared Smith"/>
    <x v="1"/>
    <m/>
    <m/>
    <s v="Notifications"/>
    <d v="2019-06-18T00:00:00"/>
    <x v="0"/>
  </r>
  <r>
    <n v="111161"/>
    <d v="2019-03-29T14:16:00"/>
    <s v="Login page Username field Issue (29 March 2019)"/>
    <s v="Julius"/>
    <s v="Wright"/>
    <s v="Julius Wright"/>
    <s v="jwirght@outlook.com"/>
    <x v="2"/>
    <x v="0"/>
    <x v="0"/>
    <x v="0"/>
    <d v="2019-07-01T17:27:00"/>
    <x v="0"/>
    <d v="2019-03-30T02:16:00"/>
    <s v="NO"/>
    <s v="YES"/>
    <s v="Jared Smith"/>
    <x v="1"/>
    <m/>
    <m/>
    <s v="Set up and Configuration of ESET"/>
    <d v="2019-04-05T00:00:00"/>
    <x v="0"/>
  </r>
  <r>
    <n v="111230"/>
    <d v="2019-06-11T10:04:00"/>
    <s v="JDE Test Instance not accessible"/>
    <s v="Julius"/>
    <s v="Wright"/>
    <s v="Julius Wright"/>
    <s v="jwirght@outlook.com"/>
    <x v="2"/>
    <x v="0"/>
    <x v="0"/>
    <x v="0"/>
    <d v="2019-06-28T17:13:00"/>
    <x v="0"/>
    <d v="2019-06-11T22:04:00"/>
    <s v="NO"/>
    <s v="YES"/>
    <s v="Jared Smith"/>
    <x v="1"/>
    <m/>
    <m/>
    <s v="URL Attachment - Authority to Fill"/>
    <d v="2019-06-18T00:00:00"/>
    <x v="0"/>
  </r>
  <r>
    <n v="111212"/>
    <d v="2019-05-28T11:16:00"/>
    <s v="Database Access"/>
    <s v="Aurora"/>
    <s v="Miller"/>
    <s v="Aurora Miller"/>
    <s v="aurora.miller@outlook.com"/>
    <x v="2"/>
    <x v="0"/>
    <x v="1"/>
    <x v="0"/>
    <d v="2019-06-21T18:14:00"/>
    <x v="0"/>
    <d v="2019-05-28T23:16:00"/>
    <s v="NO"/>
    <s v="YES"/>
    <s v="Stellar Murad"/>
    <x v="0"/>
    <m/>
    <m/>
    <s v="Error page in BEE spreadsheet Interface"/>
    <s v="No SLA for Request"/>
    <x v="0"/>
  </r>
  <r>
    <n v="111106"/>
    <d v="2019-02-01T00:54:00"/>
    <s v="Request for instructions for post-cloning steps fo"/>
    <s v="Ralph"/>
    <s v="Rogers"/>
    <s v="Ralph Rogers"/>
    <s v="rrogers@yahoo.com"/>
    <x v="2"/>
    <x v="0"/>
    <x v="1"/>
    <x v="1"/>
    <d v="2019-06-21T18:11:00"/>
    <x v="0"/>
    <d v="2019-02-01T12:54:00"/>
    <s v="NO"/>
    <s v="YES"/>
    <s v="Stellar Murad"/>
    <x v="0"/>
    <m/>
    <m/>
    <s v="Oracle Web ADI: Fatal Error"/>
    <s v="No SLA for Request"/>
    <x v="0"/>
  </r>
  <r>
    <n v="111235"/>
    <d v="2019-06-19T12:04:00"/>
    <s v="Request for VPN Account"/>
    <s v="Julius"/>
    <s v="Wright"/>
    <s v="Julius Wright"/>
    <s v="jwirght@outlook.com"/>
    <x v="2"/>
    <x v="0"/>
    <x v="1"/>
    <x v="0"/>
    <d v="2019-06-21T13:47:00"/>
    <x v="0"/>
    <d v="2019-06-20T00:04:00"/>
    <s v="NO"/>
    <s v="YES"/>
    <s v="Jared Smith"/>
    <x v="1"/>
    <m/>
    <m/>
    <s v="Error still occured in BEE Spreadsheet page"/>
    <s v="No SLA for Request"/>
    <x v="0"/>
  </r>
  <r>
    <n v="111232"/>
    <d v="2019-06-11T14:24:00"/>
    <s v="No student enrolled in class."/>
    <s v="Jasper"/>
    <s v="John"/>
    <s v="Jasper John"/>
    <s v="jasper.john@gmail.com"/>
    <x v="2"/>
    <x v="0"/>
    <x v="1"/>
    <x v="0"/>
    <d v="2019-06-19T18:18:00"/>
    <x v="0"/>
    <d v="2019-06-12T02:24:00"/>
    <s v="NO"/>
    <s v="YES"/>
    <s v="Jared Smith"/>
    <x v="0"/>
    <m/>
    <m/>
    <s v="Web ADI Issue"/>
    <s v="No SLA for Request"/>
    <x v="0"/>
  </r>
  <r>
    <n v="111226"/>
    <d v="2019-06-06T09:02:00"/>
    <s v="Cannot delete duplicate records of 3 employees"/>
    <s v="Paul"/>
    <s v="Jiggins"/>
    <s v="Paul Jiggins"/>
    <s v="pjiggins@yahoo.com"/>
    <x v="2"/>
    <x v="0"/>
    <x v="0"/>
    <x v="0"/>
    <d v="2019-06-19T18:13:00"/>
    <x v="0"/>
    <d v="2019-06-19T18:00:00"/>
    <s v="NO"/>
    <s v="YES"/>
    <s v="Jared Smith"/>
    <x v="1"/>
    <m/>
    <m/>
    <s v="Cannot Generate report after DB Downgrade"/>
    <d v="2019-06-13T00:00:00"/>
    <x v="0"/>
  </r>
  <r>
    <n v="111229"/>
    <d v="2019-06-11T08:38:00"/>
    <s v="OpenVPN locked account"/>
    <s v="Paul"/>
    <s v="Jiggins"/>
    <s v="Paul Jiggins"/>
    <s v="pjiggins@yahoo.com"/>
    <x v="2"/>
    <x v="0"/>
    <x v="1"/>
    <x v="0"/>
    <d v="2019-06-13T17:38:00"/>
    <x v="0"/>
    <d v="2019-06-11T20:38:00"/>
    <s v="NO"/>
    <s v="YES"/>
    <s v="Jared Smith"/>
    <x v="1"/>
    <m/>
    <m/>
    <s v="VPN Setup"/>
    <s v="No SLA for Request"/>
    <x v="0"/>
  </r>
  <r>
    <n v="111223"/>
    <d v="2019-06-04T09:53:00"/>
    <s v="Accounts"/>
    <s v="Aurora"/>
    <s v="Miller"/>
    <s v="Aurora Miller"/>
    <s v="aurora.miller@outlook.com"/>
    <x v="2"/>
    <x v="0"/>
    <x v="1"/>
    <x v="0"/>
    <d v="2019-06-10T14:53:00"/>
    <x v="0"/>
    <d v="2019-06-04T21:53:00"/>
    <s v="NO"/>
    <s v="YES"/>
    <s v="Jared Smith"/>
    <x v="0"/>
    <m/>
    <m/>
    <s v="APP-SQLAP-10000 in Payables Module"/>
    <s v="No SLA for Request"/>
    <x v="0"/>
  </r>
  <r>
    <n v="111191"/>
    <d v="2019-05-02T08:40:00"/>
    <s v="Portal problem"/>
    <s v="Wilson"/>
    <s v="Campus"/>
    <s v="Wilson Campus"/>
    <s v="wilson.campus@yahoo.com"/>
    <x v="2"/>
    <x v="0"/>
    <x v="0"/>
    <x v="0"/>
    <d v="2019-06-07T17:38:00"/>
    <x v="0"/>
    <s v="NOT AVAILABLE"/>
    <s v="NO"/>
    <s v="YES"/>
    <s v="Jared Smith"/>
    <x v="1"/>
    <m/>
    <m/>
    <s v="Create Accounting - Accounting Class Error"/>
    <d v="2019-05-09T00:00:00"/>
    <x v="1"/>
  </r>
  <r>
    <n v="111200"/>
    <d v="2019-05-14T10:42:00"/>
    <s v="Unable to received Email Notif. on PassChanged"/>
    <s v="John"/>
    <s v="Brown"/>
    <s v="John Brown"/>
    <s v="jbrown@outlook.com"/>
    <x v="2"/>
    <x v="0"/>
    <x v="0"/>
    <x v="0"/>
    <d v="2019-06-03T17:55:00"/>
    <x v="0"/>
    <d v="2019-05-14T22:42:00"/>
    <s v="NO"/>
    <s v="YES"/>
    <s v="Jared Smith"/>
    <x v="0"/>
    <m/>
    <m/>
    <s v="12/03/2020 11:37AM ODSM Issue"/>
    <d v="2019-05-21T00:00:00"/>
    <x v="0"/>
  </r>
  <r>
    <n v="111192"/>
    <d v="2019-05-03T11:17:00"/>
    <s v="JDE PROD - Error Page (03 May 2019)"/>
    <s v="Julius"/>
    <s v="Wright"/>
    <s v="Julius Wright"/>
    <s v="jwirght@outlook.com"/>
    <x v="2"/>
    <x v="0"/>
    <x v="0"/>
    <x v="0"/>
    <d v="2019-06-03T17:27:00"/>
    <x v="0"/>
    <d v="2019-05-03T23:17:00"/>
    <s v="NO"/>
    <s v="YES"/>
    <s v="Jared Smith"/>
    <x v="1"/>
    <m/>
    <m/>
    <s v="12/01/2020 11:58AM ODSM Login Issue"/>
    <d v="2019-05-10T00:00:00"/>
    <x v="0"/>
  </r>
  <r>
    <n v="111213"/>
    <d v="2019-05-28T13:42:00"/>
    <s v="Request for Read-Only Access to PROD DB"/>
    <s v="Will"/>
    <s v="Roberts"/>
    <s v="Will Roberts"/>
    <s v="wroberts@mailinator.com"/>
    <x v="2"/>
    <x v="0"/>
    <x v="1"/>
    <x v="0"/>
    <d v="2019-05-31T17:53:00"/>
    <x v="0"/>
    <d v="2019-05-29T01:42:00"/>
    <s v="NO"/>
    <s v="YES"/>
    <s v="Stellar Murad"/>
    <x v="1"/>
    <m/>
    <m/>
    <s v="Errors in ODSM"/>
    <s v="No SLA for Request"/>
    <x v="0"/>
  </r>
  <r>
    <n v="111195"/>
    <d v="2019-05-07T09:00:00"/>
    <s v="Verify Long-running SQL code"/>
    <s v="Paul"/>
    <s v="Jiggins"/>
    <s v="Paul Jiggins"/>
    <s v="pjiggins@yahoo.com"/>
    <x v="2"/>
    <x v="0"/>
    <x v="1"/>
    <x v="0"/>
    <d v="2019-05-29T15:03:00"/>
    <x v="0"/>
    <d v="2019-05-07T21:00:00"/>
    <s v="NO"/>
    <s v="YES"/>
    <s v="Jared Smith"/>
    <x v="1"/>
    <m/>
    <m/>
    <s v="Slowdown in JDE Prod"/>
    <s v="No SLA for Request"/>
    <x v="0"/>
  </r>
  <r>
    <n v="111204"/>
    <d v="2019-05-17T11:07:00"/>
    <s v="Cross-reg GWA Computation"/>
    <s v="Jasper"/>
    <s v="John"/>
    <s v="Jasper John"/>
    <s v="jasper.john@gmail.com"/>
    <x v="2"/>
    <x v="0"/>
    <x v="1"/>
    <x v="0"/>
    <d v="2019-05-28T13:23:00"/>
    <x v="0"/>
    <d v="2019-05-17T23:07:00"/>
    <s v="NO"/>
    <s v="YES"/>
    <s v="Jared Smith"/>
    <x v="0"/>
    <m/>
    <m/>
    <s v="End date element entries for 300 Employees"/>
    <s v="No SLA for Request"/>
    <x v="0"/>
  </r>
  <r>
    <n v="111165"/>
    <d v="2019-04-02T16:53:00"/>
    <s v="Reverse Payment with Loan Charge"/>
    <s v="Bladimir"/>
    <s v="Macdonald"/>
    <s v="Bladimir Macdonald"/>
    <s v="bmacdonald@outlook.com"/>
    <x v="2"/>
    <x v="0"/>
    <x v="0"/>
    <x v="0"/>
    <d v="2019-05-21T18:14:00"/>
    <x v="0"/>
    <s v="NOT AVAILABLE"/>
    <s v="NO"/>
    <s v="YES"/>
    <s v="Jared Smith"/>
    <x v="0"/>
    <m/>
    <m/>
    <s v="Java loads but won't launch applet"/>
    <d v="2019-04-09T00:00:00"/>
    <x v="1"/>
  </r>
  <r>
    <n v="111179"/>
    <d v="2019-04-17T13:04:00"/>
    <s v="Authority to Fill Error"/>
    <s v="Paul"/>
    <s v="Jiggins"/>
    <s v="Paul Jiggins"/>
    <s v="pjiggins@yahoo.com"/>
    <x v="2"/>
    <x v="0"/>
    <x v="0"/>
    <x v="0"/>
    <d v="2019-05-09T17:18:00"/>
    <x v="0"/>
    <d v="2019-04-18T01:04:00"/>
    <s v="NO"/>
    <s v="YES"/>
    <s v="Jared Smith"/>
    <x v="1"/>
    <m/>
    <m/>
    <s v="Slow Performance"/>
    <d v="2019-04-24T00:00:00"/>
    <x v="0"/>
  </r>
  <r>
    <n v="111176"/>
    <d v="2019-04-12T11:57:00"/>
    <s v="Hung Concurrent Request: Open Budget Year"/>
    <s v="Kimberly"/>
    <s v="Jones"/>
    <s v="Kimberly Jones"/>
    <s v="kjones@outlook.com"/>
    <x v="2"/>
    <x v="0"/>
    <x v="0"/>
    <x v="0"/>
    <d v="2019-05-09T17:15:00"/>
    <x v="0"/>
    <d v="2019-05-06T17:00:00"/>
    <s v="NO"/>
    <s v="YES"/>
    <s v="Jared Smith"/>
    <x v="1"/>
    <m/>
    <m/>
    <s v="UP Los Baños not included in PMP"/>
    <d v="2019-04-19T00:00:00"/>
    <x v="0"/>
  </r>
  <r>
    <n v="111175"/>
    <d v="2019-04-11T10:40:00"/>
    <s v="JDE Prod - DV Approval Issue (11-Apr-2019)"/>
    <s v="Julius"/>
    <s v="Wright"/>
    <s v="Julius Wright"/>
    <s v="jwirght@outlook.com"/>
    <x v="2"/>
    <x v="0"/>
    <x v="0"/>
    <x v="0"/>
    <d v="2019-05-06T18:44:00"/>
    <x v="0"/>
    <d v="2019-04-11T22:40:00"/>
    <s v="NO"/>
    <s v="YES"/>
    <s v="Jared Smith"/>
    <x v="1"/>
    <m/>
    <m/>
    <s v="SPMS - Approver's Page"/>
    <d v="2019-04-18T00:00:00"/>
    <x v="0"/>
  </r>
  <r>
    <n v="111164"/>
    <d v="2019-04-02T15:52:00"/>
    <s v="JDE Test Instance - Notification Search Criteria"/>
    <s v="Julius"/>
    <s v="Wright"/>
    <s v="Julius Wright"/>
    <s v="jwirght@outlook.com"/>
    <x v="2"/>
    <x v="0"/>
    <x v="0"/>
    <x v="0"/>
    <d v="2019-05-03T17:16:00"/>
    <x v="0"/>
    <d v="2019-04-03T03:52:00"/>
    <s v="NO"/>
    <s v="YES"/>
    <s v="Jared Smith"/>
    <x v="1"/>
    <m/>
    <m/>
    <s v="Self Service - Legislative Information"/>
    <d v="2019-04-09T00:00:00"/>
    <x v="0"/>
  </r>
  <r>
    <n v="111145"/>
    <d v="2019-03-18T13:11:00"/>
    <s v="Authentication failed when running Reports"/>
    <s v="Kezia"/>
    <s v="Richards"/>
    <s v="Kezia Richards"/>
    <s v="keziar@gmail.com"/>
    <x v="2"/>
    <x v="0"/>
    <x v="0"/>
    <x v="0"/>
    <d v="2019-05-02T17:33:00"/>
    <x v="0"/>
    <d v="2019-03-19T01:11:00"/>
    <s v="NO"/>
    <s v="YES"/>
    <s v="Jared Smith"/>
    <x v="1"/>
    <m/>
    <m/>
    <s v="Applying Withholding Tax"/>
    <d v="2019-03-25T00:00:00"/>
    <x v="0"/>
  </r>
  <r>
    <n v="111186"/>
    <d v="2019-04-25T16:13:00"/>
    <s v="testing email alerts"/>
    <s v="Pradeep"/>
    <s v="Sharma"/>
    <s v="Pradeep Sharma"/>
    <s v="pradeep.sharma@outlook.com"/>
    <x v="2"/>
    <x v="1"/>
    <x v="0"/>
    <x v="2"/>
    <d v="2019-04-25T16:13:00"/>
    <x v="1"/>
    <d v="2019-04-26T04:13:00"/>
    <s v="YES"/>
    <s v="YES"/>
    <s v="Jose Satary"/>
    <x v="5"/>
    <m/>
    <m/>
    <s v="Error Uploading Template in Report Definition"/>
    <d v="2019-05-02T00:00:00"/>
    <x v="1"/>
  </r>
  <r>
    <n v="111170"/>
    <d v="2019-04-05T15:16:00"/>
    <s v="Error when opening Java Applet"/>
    <s v="Paul"/>
    <s v="Jiggins"/>
    <s v="Paul Jiggins"/>
    <s v="pjiggins@yahoo.com"/>
    <x v="2"/>
    <x v="0"/>
    <x v="0"/>
    <x v="0"/>
    <d v="2019-04-22T17:34:00"/>
    <x v="0"/>
    <d v="2019-04-06T03:16:00"/>
    <s v="NO"/>
    <s v="YES"/>
    <s v="Jared Smith"/>
    <x v="1"/>
    <m/>
    <m/>
    <s v="Chedft_2018 Error Generating"/>
    <d v="2019-04-12T00:00:00"/>
    <x v="0"/>
  </r>
  <r>
    <n v="111169"/>
    <d v="2019-04-04T16:22:00"/>
    <s v="JDE Test Instance - Workflow Background Process"/>
    <s v="Julius"/>
    <s v="Wright"/>
    <s v="Julius Wright"/>
    <s v="jwirght@outlook.com"/>
    <x v="2"/>
    <x v="0"/>
    <x v="0"/>
    <x v="0"/>
    <d v="2019-04-22T17:34:00"/>
    <x v="0"/>
    <d v="2019-04-05T04:22:00"/>
    <s v="NO"/>
    <s v="YES"/>
    <s v="Jared Smith"/>
    <x v="1"/>
    <m/>
    <m/>
    <s v="Create Accounting Warning Error Messages"/>
    <d v="2019-04-11T00:00:00"/>
    <x v="0"/>
  </r>
  <r>
    <n v="111163"/>
    <d v="2019-04-01T13:27:00"/>
    <s v="Error when creating Organization on TEST"/>
    <s v="Kezia"/>
    <s v="Richards"/>
    <s v="Kezia Richards"/>
    <s v="keziar@gmail.com"/>
    <x v="2"/>
    <x v="0"/>
    <x v="0"/>
    <x v="0"/>
    <d v="2019-04-22T17:34:00"/>
    <x v="0"/>
    <d v="2019-04-02T01:27:00"/>
    <s v="NO"/>
    <s v="YES"/>
    <s v="Jared Smith"/>
    <x v="1"/>
    <m/>
    <m/>
    <s v="FORTIGATE 200E Expiration."/>
    <d v="2019-04-08T00:00:00"/>
    <x v="0"/>
  </r>
  <r>
    <n v="111160"/>
    <d v="2019-03-28T15:38:00"/>
    <s v="Automatic approval of salary"/>
    <s v="Wilson"/>
    <s v="Campus"/>
    <s v="Wilson Campus"/>
    <s v="wilson.campus@yahoo.com"/>
    <x v="2"/>
    <x v="0"/>
    <x v="1"/>
    <x v="0"/>
    <d v="2019-04-22T17:34:00"/>
    <x v="0"/>
    <d v="2019-03-29T03:38:00"/>
    <s v="NO"/>
    <s v="YES"/>
    <s v="Jared Smith"/>
    <x v="1"/>
    <m/>
    <m/>
    <s v="SQL ERROR"/>
    <s v="No SLA for Request"/>
    <x v="0"/>
  </r>
  <r>
    <n v="111159"/>
    <d v="2019-03-28T11:46:00"/>
    <s v="Missing Project in App Design/DB"/>
    <s v="John"/>
    <s v="Brown"/>
    <s v="John Brown"/>
    <s v="jbrown@outlook.com"/>
    <x v="2"/>
    <x v="0"/>
    <x v="0"/>
    <x v="0"/>
    <d v="2019-04-16T17:55:00"/>
    <x v="0"/>
    <d v="2019-03-28T23:46:00"/>
    <s v="NO"/>
    <s v="YES"/>
    <s v="Jared Smith"/>
    <x v="0"/>
    <m/>
    <m/>
    <s v="JDE Slowdown 04 February 2019"/>
    <d v="2019-04-04T00:00:00"/>
    <x v="0"/>
  </r>
  <r>
    <n v="111155"/>
    <d v="2019-03-22T09:18:00"/>
    <s v="Error when filing Authority to Fill"/>
    <s v="Paul"/>
    <s v="Jiggins"/>
    <s v="Paul Jiggins"/>
    <s v="pjiggins@yahoo.com"/>
    <x v="2"/>
    <x v="0"/>
    <x v="0"/>
    <x v="0"/>
    <d v="2019-04-15T18:37:00"/>
    <x v="0"/>
    <d v="2019-03-22T21:18:00"/>
    <s v="NO"/>
    <s v="YES"/>
    <s v="Jared Smith"/>
    <x v="1"/>
    <m/>
    <m/>
    <s v="JDE Slowdown 29 January 2019"/>
    <d v="2019-03-29T00:00:00"/>
    <x v="0"/>
  </r>
  <r>
    <n v="111166"/>
    <d v="2019-04-03T10:12:00"/>
    <s v="Cannot connect to PROD database"/>
    <s v="Paul"/>
    <s v="Jiggins"/>
    <s v="Paul Jiggins"/>
    <s v="pjiggins@yahoo.com"/>
    <x v="2"/>
    <x v="0"/>
    <x v="0"/>
    <x v="0"/>
    <d v="2019-04-10T18:36:00"/>
    <x v="0"/>
    <d v="2019-04-03T22:12:00"/>
    <s v="NO"/>
    <s v="YES"/>
    <s v="Jared Smith"/>
    <x v="1"/>
    <m/>
    <m/>
    <s v="JDE Prod Slowdown (17 Apr 2019)"/>
    <d v="2019-04-10T00:00:00"/>
    <x v="0"/>
  </r>
  <r>
    <n v="111156"/>
    <d v="2019-03-26T15:42:00"/>
    <s v="DEV NOT ACCESSIBLE"/>
    <s v="Aurora"/>
    <s v="Miller"/>
    <s v="Aurora Miller"/>
    <s v="aurora.miller@outlook.com"/>
    <x v="2"/>
    <x v="0"/>
    <x v="0"/>
    <x v="0"/>
    <d v="2019-04-10T18:00:00"/>
    <x v="0"/>
    <d v="2019-03-27T03:42:00"/>
    <s v="NO"/>
    <s v="YES"/>
    <s v="Jared Smith"/>
    <x v="0"/>
    <m/>
    <m/>
    <s v="JDE PROD - Request not completing (22 Apr 2019)"/>
    <d v="2019-04-02T00:00:00"/>
    <x v="0"/>
  </r>
  <r>
    <n v="111104"/>
    <d v="2019-02-01T00:25:00"/>
    <s v="Timed out transactions in the worklist of approver"/>
    <s v="Julius"/>
    <s v="Wright"/>
    <s v="Julius Wright"/>
    <s v="jwirght@outlook.com"/>
    <x v="2"/>
    <x v="0"/>
    <x v="0"/>
    <x v="1"/>
    <d v="2019-04-10T17:58:00"/>
    <x v="0"/>
    <d v="2019-02-01T12:25:00"/>
    <s v="NO"/>
    <s v="YES"/>
    <s v="Jared Smith"/>
    <x v="1"/>
    <m/>
    <m/>
    <s v="JDE Prod Error - Fail Web Server (08 Apr 2019)"/>
    <d v="2019-02-08T00:00:00"/>
    <x v="0"/>
  </r>
  <r>
    <n v="111130"/>
    <d v="2019-02-18T10:42:00"/>
    <s v="VPN"/>
    <s v="Julius"/>
    <s v="Wright"/>
    <s v="Julius Wright"/>
    <s v="jwirght@outlook.com"/>
    <x v="2"/>
    <x v="0"/>
    <x v="1"/>
    <x v="0"/>
    <d v="2019-04-01T15:40:00"/>
    <x v="0"/>
    <d v="2019-02-18T22:42:00"/>
    <s v="NO"/>
    <s v="YES"/>
    <s v="Stellar Murad"/>
    <x v="1"/>
    <m/>
    <m/>
    <s v="JDE PROD - Slowdown access (24 Apr 2019)"/>
    <s v="No SLA for Request"/>
    <x v="0"/>
  </r>
  <r>
    <n v="111112"/>
    <d v="2019-02-01T02:22:00"/>
    <s v="Error Message upon Clicking the Responsibility"/>
    <s v="Vic"/>
    <s v="Vincent"/>
    <s v="Vic Vincent"/>
    <s v="vic.vincent@yahoo.com"/>
    <x v="2"/>
    <x v="0"/>
    <x v="0"/>
    <x v="1"/>
    <d v="2019-04-01T15:33:00"/>
    <x v="0"/>
    <d v="2019-02-01T14:22:00"/>
    <s v="NO"/>
    <s v="YES"/>
    <s v="Stellar Murad"/>
    <x v="1"/>
    <m/>
    <m/>
    <s v="JDE PROD - Error in Workflow Background Process"/>
    <d v="2019-02-08T00:00:00"/>
    <x v="0"/>
  </r>
  <r>
    <n v="111111"/>
    <d v="2019-02-01T02:18:00"/>
    <s v="Preparation for 9.2 Upgrade"/>
    <s v="John"/>
    <s v="Brown"/>
    <s v="John Brown"/>
    <s v="jbrown@outlook.com"/>
    <x v="2"/>
    <x v="0"/>
    <x v="1"/>
    <x v="1"/>
    <d v="2019-04-01T15:33:00"/>
    <x v="0"/>
    <d v="2019-02-01T14:18:00"/>
    <s v="NO"/>
    <s v="YES"/>
    <s v="Stellar Murad"/>
    <x v="0"/>
    <m/>
    <m/>
    <s v="oracle HRMS - Element Entry setup"/>
    <s v="No SLA for Request"/>
    <x v="0"/>
  </r>
  <r>
    <n v="111110"/>
    <d v="2019-02-01T02:10:00"/>
    <s v="Deferred Status AME Approval Expense Report"/>
    <s v="Will"/>
    <s v="Roberts"/>
    <s v="Will Roberts"/>
    <s v="wroberts@mailinator.com"/>
    <x v="2"/>
    <x v="0"/>
    <x v="0"/>
    <x v="1"/>
    <d v="2019-04-01T15:25:00"/>
    <x v="0"/>
    <d v="2019-02-01T14:10:00"/>
    <s v="NO"/>
    <s v="YES"/>
    <s v="Stellar Murad"/>
    <x v="1"/>
    <m/>
    <m/>
    <s v="Unable to Login in Prod Instance"/>
    <d v="2019-02-08T00:00:00"/>
    <x v="0"/>
  </r>
  <r>
    <n v="111109"/>
    <d v="2019-02-01T02:03:00"/>
    <s v="Query Report Scheduler Issue"/>
    <s v="Aurora"/>
    <s v="Miller"/>
    <s v="Aurora Miller"/>
    <s v="aurora.miller@outlook.com"/>
    <x v="2"/>
    <x v="0"/>
    <x v="0"/>
    <x v="1"/>
    <d v="2019-04-01T15:18:00"/>
    <x v="0"/>
    <d v="2019-02-01T14:03:00"/>
    <s v="NO"/>
    <s v="YES"/>
    <s v="Stellar Murad"/>
    <x v="0"/>
    <m/>
    <m/>
    <s v="JDE Prod Slowdown 04 April 2019"/>
    <d v="2019-02-08T00:00:00"/>
    <x v="0"/>
  </r>
  <r>
    <n v="111107"/>
    <d v="2019-02-01T01:06:00"/>
    <s v="Class Roster."/>
    <s v="Jasper"/>
    <s v="John"/>
    <s v="Jasper John"/>
    <s v="jasper.john@gmail.com"/>
    <x v="2"/>
    <x v="0"/>
    <x v="0"/>
    <x v="1"/>
    <d v="2019-04-01T15:10:00"/>
    <x v="0"/>
    <m/>
    <s v="NO"/>
    <s v="YES"/>
    <s v="Stellar Murad"/>
    <x v="0"/>
    <m/>
    <m/>
    <s v="Error Loading Position List in Authority to Travel"/>
    <d v="2019-02-08T00:00:00"/>
    <x v="0"/>
  </r>
  <r>
    <n v="111100"/>
    <d v="2019-01-31T23:16:00"/>
    <s v="Issue with Workflow Administrator Responsibility"/>
    <s v="Will"/>
    <s v="Roberts"/>
    <s v="Will Roberts"/>
    <s v="wroberts@mailinator.com"/>
    <x v="2"/>
    <x v="0"/>
    <x v="0"/>
    <x v="1"/>
    <d v="2019-04-01T14:30:00"/>
    <x v="0"/>
    <d v="2019-02-01T11:16:00"/>
    <s v="NO"/>
    <s v="YES"/>
    <s v="Stellar Murad"/>
    <x v="1"/>
    <m/>
    <m/>
    <s v="Create specific function in the Responsibility"/>
    <d v="2019-02-07T00:00:00"/>
    <x v="0"/>
  </r>
  <r>
    <n v="111141"/>
    <d v="2019-03-05T13:17:00"/>
    <s v="List of Master Data in SAP"/>
    <s v="Aurora"/>
    <s v="Miller"/>
    <s v="Aurora Miller"/>
    <s v="aurora.miller@outlook.com"/>
    <x v="2"/>
    <x v="0"/>
    <x v="1"/>
    <x v="0"/>
    <d v="2019-04-01T11:53:00"/>
    <x v="0"/>
    <d v="2019-03-06T01:17:00"/>
    <s v="NO"/>
    <s v="YES"/>
    <s v="Jared Smith"/>
    <x v="0"/>
    <m/>
    <m/>
    <s v="ERROR 504"/>
    <s v="No SLA for Request"/>
    <x v="0"/>
  </r>
  <r>
    <n v="111148"/>
    <d v="2019-03-19T14:58:00"/>
    <s v="DEV Instance"/>
    <s v="Aurora"/>
    <s v="Miller"/>
    <s v="Aurora Miller"/>
    <s v="aurora.miller@outlook.com"/>
    <x v="2"/>
    <x v="0"/>
    <x v="1"/>
    <x v="0"/>
    <d v="2019-03-27T17:16:00"/>
    <x v="0"/>
    <d v="2019-03-20T02:58:00"/>
    <s v="NO"/>
    <s v="YES"/>
    <s v="Jared Smith"/>
    <x v="0"/>
    <m/>
    <m/>
    <s v="JDE Prod not available (08 August 2019)"/>
    <s v="No SLA for Request"/>
    <x v="0"/>
  </r>
  <r>
    <n v="111127"/>
    <d v="2019-02-13T15:59:00"/>
    <s v="View PMP reports of all users"/>
    <s v="Paul"/>
    <s v="Jiggins"/>
    <s v="Paul Jiggins"/>
    <s v="pjiggins@yahoo.com"/>
    <x v="2"/>
    <x v="0"/>
    <x v="1"/>
    <x v="3"/>
    <d v="2019-03-25T18:15:00"/>
    <x v="0"/>
    <d v="2021-08-14T03:59:00"/>
    <s v="NO"/>
    <s v="YES"/>
    <s v="Jared Smith"/>
    <x v="1"/>
    <m/>
    <m/>
    <s v="SAP is not Accessible"/>
    <s v="No SLA for Request"/>
    <x v="1"/>
  </r>
  <r>
    <n v="111142"/>
    <d v="2019-03-11T15:42:00"/>
    <s v="Excel-to-CI Incomplete Fields"/>
    <s v="John"/>
    <s v="Brown"/>
    <s v="John Brown"/>
    <s v="jbrown@outlook.com"/>
    <x v="2"/>
    <x v="0"/>
    <x v="0"/>
    <x v="0"/>
    <d v="2019-03-22T18:41:00"/>
    <x v="0"/>
    <d v="2019-03-12T03:42:00"/>
    <s v="NO"/>
    <s v="YES"/>
    <s v="Jared Smith"/>
    <x v="0"/>
    <m/>
    <m/>
    <s v="CANNOT LOGIN IN SAP"/>
    <d v="2019-03-18T00:00:00"/>
    <x v="0"/>
  </r>
  <r>
    <n v="111139"/>
    <d v="2019-03-04T09:05:00"/>
    <s v="Error Page upon log in to JDE Prod (04 Mar 2019)"/>
    <s v="Julius"/>
    <s v="Wright"/>
    <s v="Julius Wright"/>
    <s v="jwirght@outlook.com"/>
    <x v="2"/>
    <x v="0"/>
    <x v="0"/>
    <x v="0"/>
    <d v="2019-03-20T17:16:00"/>
    <x v="0"/>
    <d v="2019-03-04T21:05:00"/>
    <s v="NO"/>
    <s v="YES"/>
    <s v="Jared Smith"/>
    <x v="1"/>
    <m/>
    <m/>
    <s v="PALO ALTO DEVICE NO LIGHTS ON LAN PORTS"/>
    <d v="2019-03-11T00:00:00"/>
    <x v="0"/>
  </r>
  <r>
    <n v="111101"/>
    <d v="2019-01-31T23:38:00"/>
    <s v="Error in Accessing Authority to HIRE"/>
    <s v="Vic"/>
    <s v="Vincent"/>
    <s v="Vic Vincent"/>
    <s v="vic.vincent@yahoo.com"/>
    <x v="2"/>
    <x v="0"/>
    <x v="0"/>
    <x v="1"/>
    <d v="2019-03-20T17:13:00"/>
    <x v="0"/>
    <d v="2019-02-01T11:38:00"/>
    <s v="NO"/>
    <s v="YES"/>
    <s v="Jared Smith"/>
    <x v="1"/>
    <m/>
    <m/>
    <s v="BPM Staging error"/>
    <d v="2019-02-07T00:00:00"/>
    <x v="0"/>
  </r>
  <r>
    <n v="111125"/>
    <d v="2019-02-08T11:08:00"/>
    <s v="Development Instance (. 83 )"/>
    <s v="Aurora"/>
    <s v="Miller"/>
    <s v="Aurora Miller"/>
    <s v="aurora.miller@outlook.com"/>
    <x v="2"/>
    <x v="0"/>
    <x v="1"/>
    <x v="0"/>
    <d v="2019-03-19T17:20:00"/>
    <x v="0"/>
    <d v="2019-02-08T23:08:00"/>
    <s v="NO"/>
    <s v="YES"/>
    <s v="Jared Smith"/>
    <x v="0"/>
    <m/>
    <m/>
    <s v="Batch Process of student groups not working."/>
    <s v="No SLA for Request"/>
    <x v="0"/>
  </r>
  <r>
    <n v="111144"/>
    <d v="2019-03-14T15:42:00"/>
    <s v="Attach/Link an Approver Group to a Rule"/>
    <s v="Paul"/>
    <s v="Jiggins"/>
    <s v="Paul Jiggins"/>
    <s v="pjiggins@yahoo.com"/>
    <x v="2"/>
    <x v="0"/>
    <x v="1"/>
    <x v="0"/>
    <d v="2019-03-19T17:18:00"/>
    <x v="0"/>
    <d v="2019-03-15T03:42:00"/>
    <s v="NO"/>
    <s v="YES"/>
    <s v="Jared Smith"/>
    <x v="1"/>
    <m/>
    <m/>
    <s v="Delete or Rollback a payroll run"/>
    <s v="No SLA for Request"/>
    <x v="0"/>
  </r>
  <r>
    <n v="111135"/>
    <d v="2019-02-20T08:39:00"/>
    <s v="Missing Contents in table"/>
    <s v="Paul"/>
    <s v="Jiggins"/>
    <s v="Paul Jiggins"/>
    <s v="pjiggins@yahoo.com"/>
    <x v="2"/>
    <x v="0"/>
    <x v="0"/>
    <x v="0"/>
    <d v="2019-03-18T18:14:00"/>
    <x v="0"/>
    <d v="2019-02-20T20:39:00"/>
    <s v="NO"/>
    <s v="YES"/>
    <s v="Jared Smith"/>
    <x v="1"/>
    <m/>
    <m/>
    <s v="SAP Production Downtime Issue - Nov 21, 22"/>
    <d v="2019-02-27T00:00:00"/>
    <x v="0"/>
  </r>
  <r>
    <n v="111134"/>
    <d v="2019-02-20T08:10:00"/>
    <s v="BATCH ELEMENT ENTRY ERROR"/>
    <s v="Wilson"/>
    <s v="Campus"/>
    <s v="Wilson Campus"/>
    <s v="wilson.campus@yahoo.com"/>
    <x v="2"/>
    <x v="0"/>
    <x v="0"/>
    <x v="0"/>
    <d v="2019-03-13T15:59:00"/>
    <x v="0"/>
    <d v="2019-02-20T20:10:00"/>
    <s v="NO"/>
    <s v="YES"/>
    <s v="Jared Smith"/>
    <x v="1"/>
    <m/>
    <m/>
    <s v="Request for reconfigure of Palo Alto"/>
    <d v="2019-02-27T00:00:00"/>
    <x v="0"/>
  </r>
  <r>
    <n v="111140"/>
    <d v="2019-03-04T10:00:00"/>
    <s v="Request and Disable Account"/>
    <s v="Aurora"/>
    <s v="Miller"/>
    <s v="Aurora Miller"/>
    <s v="aurora.miller@outlook.com"/>
    <x v="2"/>
    <x v="0"/>
    <x v="1"/>
    <x v="0"/>
    <d v="2019-03-08T17:44:00"/>
    <x v="0"/>
    <d v="2019-03-04T22:00:00"/>
    <s v="NO"/>
    <s v="YES"/>
    <s v="Jared Smith"/>
    <x v="0"/>
    <m/>
    <m/>
    <s v="Slow loading in SAP - Jan 3, 6 2020"/>
    <s v="No SLA for Request"/>
    <x v="0"/>
  </r>
  <r>
    <n v="111132"/>
    <d v="2019-02-19T11:21:00"/>
    <s v="Authority to Hire Page Disabled"/>
    <s v="Paul"/>
    <s v="Jiggins"/>
    <s v="Paul Jiggins"/>
    <s v="pjiggins@yahoo.com"/>
    <x v="2"/>
    <x v="0"/>
    <x v="0"/>
    <x v="0"/>
    <d v="2019-03-05T18:08:00"/>
    <x v="0"/>
    <d v="2019-02-19T23:21:00"/>
    <s v="NO"/>
    <s v="YES"/>
    <s v="Jared Smith"/>
    <x v="1"/>
    <m/>
    <m/>
    <s v="Error on Finish Enrolling"/>
    <d v="2019-02-26T00:00:00"/>
    <x v="0"/>
  </r>
  <r>
    <n v="111102"/>
    <d v="2019-01-31T23:51:00"/>
    <s v="JDE Display Error upon Clicking HR Professional"/>
    <s v="Vic"/>
    <s v="Vincent"/>
    <s v="Vic Vincent"/>
    <s v="vic.vincent@yahoo.com"/>
    <x v="2"/>
    <x v="0"/>
    <x v="0"/>
    <x v="1"/>
    <d v="2019-03-05T17:56:00"/>
    <x v="0"/>
    <d v="2019-02-01T11:51:00"/>
    <s v="NO"/>
    <s v="YES"/>
    <s v="Jared Smith"/>
    <x v="1"/>
    <m/>
    <m/>
    <s v="SQL Access Manager SQL Error"/>
    <d v="2019-02-07T00:00:00"/>
    <x v="0"/>
  </r>
  <r>
    <n v="111137"/>
    <d v="2019-02-26T11:38:00"/>
    <s v="Excel-to-ci"/>
    <s v="Jasper"/>
    <s v="John"/>
    <s v="Jasper John"/>
    <s v="jasper.john@gmail.com"/>
    <x v="2"/>
    <x v="0"/>
    <x v="1"/>
    <x v="0"/>
    <d v="2019-03-02T09:36:00"/>
    <x v="0"/>
    <d v="2019-02-26T23:38:00"/>
    <s v="NO"/>
    <s v="YES"/>
    <s v="Jared Smith"/>
    <x v="0"/>
    <m/>
    <m/>
    <s v="PROD: Slowdown of JDE in Production instance"/>
    <s v="No SLA for Request"/>
    <x v="0"/>
  </r>
  <r>
    <n v="111105"/>
    <d v="2019-02-01T00:44:00"/>
    <s v="Generating CHED_FT_2018 report"/>
    <s v="Jasper"/>
    <s v="John"/>
    <s v="Jasper John"/>
    <s v="jasper.john@gmail.com"/>
    <x v="2"/>
    <x v="0"/>
    <x v="0"/>
    <x v="1"/>
    <d v="2019-02-20T15:13:00"/>
    <x v="0"/>
    <d v="2019-02-01T12:44:00"/>
    <s v="NO"/>
    <s v="YES"/>
    <s v="Jose Satary"/>
    <x v="0"/>
    <m/>
    <m/>
    <s v="PROD: Inactive Phase / Status: No Manager"/>
    <d v="2019-02-08T00:00:00"/>
    <x v="0"/>
  </r>
  <r>
    <n v="111126"/>
    <d v="2019-02-12T16:46:00"/>
    <s v="Student is not appearing on the Classroster"/>
    <s v="Aurora"/>
    <s v="Miller"/>
    <s v="Aurora Miller"/>
    <s v="aurora.miller@outlook.com"/>
    <x v="2"/>
    <x v="0"/>
    <x v="0"/>
    <x v="0"/>
    <d v="2019-02-20T14:32:00"/>
    <x v="0"/>
    <d v="2019-02-13T04:46:00"/>
    <s v="NO"/>
    <s v="YES"/>
    <s v="Jose Satary"/>
    <x v="0"/>
    <m/>
    <m/>
    <s v="System Downtime"/>
    <d v="2019-02-19T00:00:00"/>
    <x v="0"/>
  </r>
  <r>
    <n v="111103"/>
    <d v="2019-02-01T00:00:00"/>
    <s v="Issue on report paths"/>
    <s v="Kezia"/>
    <s v="Richards"/>
    <s v="Kezia Richards"/>
    <s v="keziar@gmail.com"/>
    <x v="2"/>
    <x v="0"/>
    <x v="0"/>
    <x v="1"/>
    <d v="2019-02-02T19:32:00"/>
    <x v="0"/>
    <d v="2019-02-01T12:00:00"/>
    <s v="NO"/>
    <s v="YES"/>
    <s v="Jose Satary"/>
    <x v="1"/>
    <m/>
    <m/>
    <s v="SAP PRODUCTION IS DOWN"/>
    <d v="2019-02-08T00:00:00"/>
    <x v="0"/>
  </r>
  <r>
    <n v="2"/>
    <d v="2018-07-30T06:03:00"/>
    <s v="System is busy."/>
    <s v="Roland"/>
    <s v="Brown"/>
    <s v="Roland Brown"/>
    <s v="rbrown@yahoo.com"/>
    <x v="2"/>
    <x v="1"/>
    <x v="2"/>
    <x v="0"/>
    <d v="2018-08-09T02:43:00"/>
    <x v="0"/>
    <d v="2018-08-01T06:03:00"/>
    <s v="NO"/>
    <s v="YES"/>
    <s v="Jose Satary"/>
    <x v="5"/>
    <m/>
    <m/>
    <s v="SAP NOT ACCESSIBLE"/>
    <s v=""/>
    <x v="0"/>
  </r>
  <r>
    <n v="111395"/>
    <d v="2020-03-02T16:06:00"/>
    <s v="Separate Remittance Advices Setup"/>
    <s v="Erick"/>
    <s v="White"/>
    <s v="Erick White"/>
    <s v="ewhite@yahoo.com"/>
    <x v="3"/>
    <x v="0"/>
    <x v="1"/>
    <x v="0"/>
    <d v="2021-03-31T11:19:00"/>
    <x v="2"/>
    <d v="2022-09-01T04:06:00"/>
    <s v="NO"/>
    <s v="NO"/>
    <s v="Jose Satary"/>
    <x v="1"/>
    <m/>
    <m/>
    <s v="Laptop Repair"/>
    <s v="No SLA for Request"/>
    <x v="1"/>
  </r>
  <r>
    <n v="111119"/>
    <d v="2019-02-04T10:56:00"/>
    <s v="Error adding new tables on Audit Trail"/>
    <s v="Kimberly"/>
    <s v="Jones"/>
    <s v="Kimberly Jones"/>
    <s v="kjones@outlook.com"/>
    <x v="3"/>
    <x v="0"/>
    <x v="0"/>
    <x v="0"/>
    <d v="2021-03-29T14:08:00"/>
    <x v="2"/>
    <d v="2021-08-04T22:56:00"/>
    <s v="NO"/>
    <s v="NO"/>
    <s v="Jose Satary"/>
    <x v="1"/>
    <m/>
    <m/>
    <s v="ERROR FOR WINSCP APPLICATION"/>
    <d v="2019-02-18T00:00:00"/>
    <x v="1"/>
  </r>
  <r>
    <n v="111543"/>
    <d v="2020-10-27T08:23:00"/>
    <s v="Set Timeout in Oracle Workflow"/>
    <s v="Kian"/>
    <s v="Rogers"/>
    <s v="Kian Rogers"/>
    <s v="krogers@mailinator.com"/>
    <x v="3"/>
    <x v="0"/>
    <x v="1"/>
    <x v="0"/>
    <d v="2021-03-24T13:25:00"/>
    <x v="2"/>
    <d v="2023-04-27T20:23:00"/>
    <s v="NO"/>
    <s v="NO"/>
    <s v="Jose Satary"/>
    <x v="1"/>
    <m/>
    <m/>
    <s v="ERROR 504 GATEWAY TIMEOUT"/>
    <s v="No SLA for Request"/>
    <x v="1"/>
  </r>
  <r>
    <n v="111531"/>
    <d v="2020-10-09T11:57:00"/>
    <s v="Vacation Leave Rule"/>
    <s v="Kian"/>
    <s v="Rogers"/>
    <s v="Kian Rogers"/>
    <s v="krogers@mailinator.com"/>
    <x v="3"/>
    <x v="0"/>
    <x v="1"/>
    <x v="0"/>
    <d v="2021-03-18T14:04:00"/>
    <x v="2"/>
    <d v="2023-04-09T23:57:00"/>
    <s v="NO"/>
    <s v="NO"/>
    <s v="Jose Satary"/>
    <x v="1"/>
    <m/>
    <m/>
    <s v="Port Issue After Patching Activity (23-AUG-20)"/>
    <s v="No SLA for Request"/>
    <x v="1"/>
  </r>
  <r>
    <n v="111481"/>
    <d v="2020-08-11T09:53:00"/>
    <s v="Exclude Public Holidays from Absence Duration"/>
    <s v="Kian"/>
    <s v="Rogers"/>
    <s v="Kian Rogers"/>
    <s v="krogers@mailinator.com"/>
    <x v="3"/>
    <x v="0"/>
    <x v="1"/>
    <x v="0"/>
    <d v="2021-03-05T16:53:00"/>
    <x v="0"/>
    <d v="2020-08-12T09:53:00"/>
    <s v="NO"/>
    <s v="YES"/>
    <s v="Jared Smith"/>
    <x v="1"/>
    <m/>
    <m/>
    <s v="Requesting a Server for Deployment"/>
    <s v="No SLA for Request"/>
    <x v="0"/>
  </r>
  <r>
    <n v="111515"/>
    <d v="2020-09-30T22:44:00"/>
    <s v="Submission of Leave"/>
    <s v="Kian"/>
    <s v="Rogers"/>
    <s v="Kian Rogers"/>
    <s v="krogers@mailinator.com"/>
    <x v="3"/>
    <x v="0"/>
    <x v="1"/>
    <x v="0"/>
    <d v="2021-02-19T16:50:00"/>
    <x v="0"/>
    <d v="2020-10-01T22:44:00"/>
    <s v="NO"/>
    <s v="YES"/>
    <s v="Jared Smith"/>
    <x v="1"/>
    <m/>
    <m/>
    <s v="Absence Duration"/>
    <s v="No SLA for Request"/>
    <x v="0"/>
  </r>
  <r>
    <n v="111400"/>
    <d v="2020-03-11T18:17:00"/>
    <s v="Assistance for iProcurement Page Personalization"/>
    <s v="Riza"/>
    <s v="Richardson"/>
    <s v="Riza Richardson"/>
    <s v="rrichardson@mailinator.com"/>
    <x v="3"/>
    <x v="0"/>
    <x v="1"/>
    <x v="0"/>
    <d v="2021-02-16T14:18:00"/>
    <x v="0"/>
    <d v="2020-03-12T18:17:00"/>
    <s v="NO"/>
    <s v="YES"/>
    <s v="Jared Smith"/>
    <x v="1"/>
    <m/>
    <m/>
    <s v="Can't Access PROD Instance"/>
    <s v="No SLA for Request"/>
    <x v="0"/>
  </r>
  <r>
    <n v="111578"/>
    <d v="2020-12-10T10:42:00"/>
    <s v="Clear Cache Browser Concern"/>
    <s v="Aurora"/>
    <s v="Miller"/>
    <s v="Aurora Miller"/>
    <s v="aurora.miller@outlook.com"/>
    <x v="3"/>
    <x v="0"/>
    <x v="1"/>
    <x v="0"/>
    <d v="2021-02-10T17:28:00"/>
    <x v="0"/>
    <d v="2020-12-11T10:42:00"/>
    <s v="NO"/>
    <s v="YES"/>
    <s v="Jared Smith"/>
    <x v="0"/>
    <m/>
    <m/>
    <s v="LOGIN ISSUE"/>
    <s v="No SLA for Request"/>
    <x v="0"/>
  </r>
  <r>
    <n v="111591"/>
    <d v="2021-01-12T16:26:00"/>
    <s v="Instance Connection Details"/>
    <s v="Troy"/>
    <s v="Daniels"/>
    <s v="Troy Daniels"/>
    <s v="troy.daniels@outlook.com"/>
    <x v="3"/>
    <x v="0"/>
    <x v="1"/>
    <x v="0"/>
    <d v="2021-01-29T17:21:00"/>
    <x v="0"/>
    <d v="2021-01-13T16:26:00"/>
    <s v="NO"/>
    <s v="YES"/>
    <s v="Jared Smith"/>
    <x v="1"/>
    <m/>
    <m/>
    <s v="Open VPN Authenticator App Setup"/>
    <s v="No SLA for Request"/>
    <x v="0"/>
  </r>
  <r>
    <n v="111508"/>
    <d v="2020-09-28T10:43:00"/>
    <s v="Vacation Leave Issue"/>
    <s v="Kian"/>
    <s v="Rogers"/>
    <s v="Kian Rogers"/>
    <s v="krogers@mailinator.com"/>
    <x v="3"/>
    <x v="0"/>
    <x v="1"/>
    <x v="0"/>
    <d v="2021-01-25T12:06:00"/>
    <x v="2"/>
    <d v="2023-03-29T22:43:00"/>
    <s v="NO"/>
    <s v="NO"/>
    <s v="Jose Satary"/>
    <x v="1"/>
    <m/>
    <m/>
    <s v="HR Technical Analyzer in TEST"/>
    <s v="No SLA for Request"/>
    <x v="1"/>
  </r>
  <r>
    <n v="111589"/>
    <d v="2021-01-06T15:26:00"/>
    <s v="View Leave Balance Error Page"/>
    <s v="Kian"/>
    <s v="Rogers"/>
    <s v="Kian Rogers"/>
    <s v="krogers@mailinator.com"/>
    <x v="3"/>
    <x v="0"/>
    <x v="0"/>
    <x v="0"/>
    <d v="2021-01-18T18:05:00"/>
    <x v="0"/>
    <d v="2021-01-07T03:26:00"/>
    <s v="NO"/>
    <s v="YES"/>
    <s v="Jared Smith"/>
    <x v="1"/>
    <m/>
    <m/>
    <s v="12/03/2020 7:45-7:55 Slow Performance"/>
    <d v="2021-01-20T00:00:00"/>
    <x v="0"/>
  </r>
  <r>
    <n v="111445"/>
    <d v="2020-06-16T09:27:00"/>
    <s v="Procedure or Document about Refreshing DB"/>
    <s v="Aurora"/>
    <s v="Miller"/>
    <s v="Aurora Miller"/>
    <s v="aurora.miller@outlook.com"/>
    <x v="3"/>
    <x v="0"/>
    <x v="1"/>
    <x v="0"/>
    <d v="2020-12-11T20:13:00"/>
    <x v="2"/>
    <d v="2022-12-15T21:27:00"/>
    <s v="NO"/>
    <s v="NO"/>
    <s v="Jose Satary"/>
    <x v="0"/>
    <m/>
    <m/>
    <s v="12/01/2020 12:00PM &quot;bea.jolt&quot; login error"/>
    <s v="No SLA for Request"/>
    <x v="1"/>
  </r>
  <r>
    <n v="111579"/>
    <d v="2020-12-11T15:46:00"/>
    <s v="SPMS Report"/>
    <s v="Jane"/>
    <s v="Wilberts"/>
    <s v="Jane Wilberts"/>
    <s v="jwilberts@mailinator.com"/>
    <x v="3"/>
    <x v="0"/>
    <x v="1"/>
    <x v="0"/>
    <d v="2020-12-11T15:46:00"/>
    <x v="2"/>
    <d v="2023-06-12T03:46:00"/>
    <s v="NO"/>
    <s v="YES"/>
    <s v="Jose Satary"/>
    <x v="1"/>
    <m/>
    <m/>
    <s v="11/26/2020 9:10PM LOGIN ISSUE"/>
    <s v="No SLA for Request"/>
    <x v="1"/>
  </r>
  <r>
    <n v="111540"/>
    <d v="2020-10-22T15:55:00"/>
    <s v="Training Process Name"/>
    <s v="Troy"/>
    <s v="Daniels"/>
    <s v="Troy Daniels"/>
    <s v="troy.daniels@outlook.com"/>
    <x v="3"/>
    <x v="0"/>
    <x v="1"/>
    <x v="0"/>
    <d v="2020-11-20T16:25:00"/>
    <x v="2"/>
    <d v="2023-04-23T03:55:00"/>
    <s v="NO"/>
    <s v="NO"/>
    <s v="Jose Satary"/>
    <x v="1"/>
    <m/>
    <m/>
    <s v="11/25/2020 1:41PM LOGIN ISSUE"/>
    <s v="No SLA for Request"/>
    <x v="1"/>
  </r>
  <r>
    <n v="111537"/>
    <d v="2020-10-19T18:30:00"/>
    <s v="Application of Leave Error"/>
    <s v="Kian"/>
    <s v="Rogers"/>
    <s v="Kian Rogers"/>
    <s v="krogers@mailinator.com"/>
    <x v="3"/>
    <x v="0"/>
    <x v="0"/>
    <x v="0"/>
    <d v="2020-10-19T18:30:00"/>
    <x v="2"/>
    <d v="2023-04-20T06:30:00"/>
    <s v="NO"/>
    <s v="YES"/>
    <s v="Jose Satary"/>
    <x v="1"/>
    <m/>
    <m/>
    <s v="11/25/2020 8:34PM LOGIN ISSUE"/>
    <d v="2020-11-02T00:00:00"/>
    <x v="1"/>
  </r>
  <r>
    <n v="111532"/>
    <d v="2020-10-09T15:19:00"/>
    <s v="9.2 Dev DB backup, then restore to 9.2 Test"/>
    <s v="Aurora"/>
    <s v="Miller"/>
    <s v="Aurora Miller"/>
    <s v="aurora.miller@outlook.com"/>
    <x v="3"/>
    <x v="0"/>
    <x v="1"/>
    <x v="0"/>
    <d v="2020-10-09T15:20:00"/>
    <x v="2"/>
    <d v="2023-04-10T03:19:00"/>
    <s v="NO"/>
    <s v="YES"/>
    <s v="Jose Satary"/>
    <x v="0"/>
    <m/>
    <m/>
    <s v="ERROR 504 GATEWAY TIMEOUT AGAIN"/>
    <s v="No SLA for Request"/>
    <x v="1"/>
  </r>
  <r>
    <n v="111477"/>
    <d v="2020-07-27T14:44:00"/>
    <s v="Apply Patch"/>
    <s v="Aurora"/>
    <s v="Miller"/>
    <s v="Aurora Miller"/>
    <s v="aurora.miller@outlook.com"/>
    <x v="3"/>
    <x v="0"/>
    <x v="1"/>
    <x v="0"/>
    <d v="2020-09-01T17:52:00"/>
    <x v="0"/>
    <d v="2020-07-28T02:44:00"/>
    <s v="NO"/>
    <s v="YES"/>
    <s v="Jared Smith"/>
    <x v="0"/>
    <m/>
    <m/>
    <s v="JDE Slow Down"/>
    <s v="No SLA for Request"/>
    <x v="0"/>
  </r>
  <r>
    <n v="111472"/>
    <d v="2020-07-17T10:47:00"/>
    <s v="Error upon saving template"/>
    <s v="Marvin"/>
    <s v="Peters"/>
    <s v="Marvin Peters"/>
    <s v="mpeters@outlook.com"/>
    <x v="3"/>
    <x v="0"/>
    <x v="0"/>
    <x v="0"/>
    <d v="2020-07-28T18:12:00"/>
    <x v="0"/>
    <d v="2020-07-17T22:47:00"/>
    <s v="NO"/>
    <s v="YES"/>
    <s v="Jared Smith"/>
    <x v="0"/>
    <m/>
    <m/>
    <s v="JDE Slowdown"/>
    <d v="2020-07-31T00:00:00"/>
    <x v="0"/>
  </r>
  <r>
    <n v="111465"/>
    <d v="2020-07-09T12:28:00"/>
    <s v="test"/>
    <s v="Jovan"/>
    <s v="Brown"/>
    <s v="Jovan Brown"/>
    <s v="jovan_brown@mailinator.com"/>
    <x v="3"/>
    <x v="1"/>
    <x v="0"/>
    <x v="0"/>
    <d v="2020-07-09T12:28:00"/>
    <x v="2"/>
    <d v="2020-07-10T00:28:00"/>
    <s v="YES"/>
    <s v="NO"/>
    <s v="Raya Musk"/>
    <x v="4"/>
    <m/>
    <m/>
    <s v="Public IP Trusted Certificate Authority Error"/>
    <d v="2020-07-23T00:00:00"/>
    <x v="1"/>
  </r>
  <r>
    <n v="111433"/>
    <d v="2020-06-03T14:35:00"/>
    <s v="Request ECI for the Student Advisor Page"/>
    <s v="Aurora"/>
    <s v="Miller"/>
    <s v="Aurora Miller"/>
    <s v="aurora.miller@outlook.com"/>
    <x v="3"/>
    <x v="0"/>
    <x v="1"/>
    <x v="0"/>
    <d v="2020-06-26T17:58:00"/>
    <x v="0"/>
    <s v="NOT AVAILABLE"/>
    <s v="NO"/>
    <s v="YES"/>
    <s v="Jared Smith"/>
    <x v="0"/>
    <m/>
    <m/>
    <s v="Approval Workflow Error"/>
    <s v="No SLA for Request"/>
    <x v="1"/>
  </r>
  <r>
    <n v="111427"/>
    <d v="2020-05-29T12:30:00"/>
    <s v="Inactive session in Web Server"/>
    <s v="John"/>
    <s v="Brown"/>
    <s v="John Brown"/>
    <s v="jbrown@outlook.com"/>
    <x v="3"/>
    <x v="0"/>
    <x v="1"/>
    <x v="0"/>
    <d v="2020-06-19T17:31:00"/>
    <x v="0"/>
    <s v="NOT AVAILABLE"/>
    <s v="NO"/>
    <s v="YES"/>
    <s v="Jared Smith"/>
    <x v="0"/>
    <m/>
    <m/>
    <s v="Error Displaying in Different Module"/>
    <s v="No SLA for Request"/>
    <x v="1"/>
  </r>
  <r>
    <n v="111405"/>
    <d v="2020-04-03T09:29:00"/>
    <s v="DV Approval"/>
    <s v="Kenex"/>
    <s v="Willows"/>
    <s v="Kenex Willows"/>
    <s v="kwillows@yahoo.com"/>
    <x v="3"/>
    <x v="0"/>
    <x v="0"/>
    <x v="0"/>
    <d v="2020-06-16T17:51:00"/>
    <x v="0"/>
    <s v="NOT AVAILABLE"/>
    <s v="NO"/>
    <s v="YES"/>
    <s v="Jared Smith"/>
    <x v="1"/>
    <m/>
    <m/>
    <m/>
    <d v="2020-04-17T00:00:00"/>
    <x v="1"/>
  </r>
  <r>
    <n v="111422"/>
    <d v="2020-05-15T18:10:00"/>
    <s v="JDE Error Page After Prod Activity"/>
    <s v="Kenex"/>
    <s v="Willows"/>
    <s v="Kenex Willows"/>
    <s v="kwillows@yahoo.com"/>
    <x v="3"/>
    <x v="0"/>
    <x v="0"/>
    <x v="0"/>
    <d v="2020-06-16T17:48:00"/>
    <x v="0"/>
    <s v="NOT AVAILABLE"/>
    <s v="NO"/>
    <s v="YES"/>
    <s v="Jared Smith"/>
    <x v="1"/>
    <m/>
    <m/>
    <m/>
    <d v="2020-05-29T00:00:00"/>
    <x v="1"/>
  </r>
  <r>
    <n v="111414"/>
    <d v="2020-04-17T19:20:00"/>
    <s v="Run SQR file in CS 9.2"/>
    <s v="John"/>
    <s v="Brown"/>
    <s v="John Brown"/>
    <s v="jbrown@outlook.com"/>
    <x v="3"/>
    <x v="0"/>
    <x v="1"/>
    <x v="0"/>
    <d v="2020-06-01T10:56:00"/>
    <x v="2"/>
    <d v="2022-10-17T07:20:00"/>
    <s v="NO"/>
    <s v="NO"/>
    <s v="Raya Musk"/>
    <x v="0"/>
    <m/>
    <m/>
    <m/>
    <s v="No SLA for Request"/>
    <x v="1"/>
  </r>
  <r>
    <n v="111392"/>
    <d v="2020-02-27T09:14:00"/>
    <s v="Tagging Completion Error"/>
    <s v="Jasper"/>
    <s v="John"/>
    <s v="Jasper John"/>
    <s v="jasper.john@gmail.com"/>
    <x v="3"/>
    <x v="0"/>
    <x v="0"/>
    <x v="0"/>
    <d v="2020-04-02T17:24:00"/>
    <x v="0"/>
    <s v="NOT AVAILABLE"/>
    <s v="NO"/>
    <s v="YES"/>
    <s v="Jared Smith"/>
    <x v="0"/>
    <m/>
    <m/>
    <m/>
    <d v="2020-03-12T00:00:00"/>
    <x v="1"/>
  </r>
  <r>
    <n v="111394"/>
    <d v="2020-03-02T15:29:00"/>
    <s v="No search results returned in CS 9.2"/>
    <s v="John"/>
    <s v="Brown"/>
    <s v="John Brown"/>
    <s v="jbrown@outlook.com"/>
    <x v="3"/>
    <x v="0"/>
    <x v="1"/>
    <x v="0"/>
    <d v="2020-03-03T17:46:00"/>
    <x v="0"/>
    <s v="NOT AVAILABLE"/>
    <s v="NO"/>
    <s v="YES"/>
    <s v="Jared Smith"/>
    <x v="0"/>
    <m/>
    <m/>
    <m/>
    <s v="No SLA for Request"/>
    <x v="1"/>
  </r>
  <r>
    <n v="111285"/>
    <d v="2019-08-09T13:05:00"/>
    <s v="Removing Student program/plan."/>
    <s v="Jasper"/>
    <s v="John"/>
    <s v="Jasper John"/>
    <s v="jasper.john@gmail.com"/>
    <x v="3"/>
    <x v="0"/>
    <x v="0"/>
    <x v="0"/>
    <d v="2019-12-13T18:06:00"/>
    <x v="0"/>
    <d v="2019-08-10T01:05:00"/>
    <s v="NO"/>
    <s v="YES"/>
    <s v="Jared Smith"/>
    <x v="0"/>
    <m/>
    <m/>
    <m/>
    <d v="2019-08-23T00:00:00"/>
    <x v="0"/>
  </r>
  <r>
    <n v="111295"/>
    <d v="2019-09-02T17:13:00"/>
    <s v="Restart of Instances"/>
    <s v="Aurora"/>
    <s v="Miller"/>
    <s v="Aurora Miller"/>
    <s v="aurora.miller@outlook.com"/>
    <x v="3"/>
    <x v="0"/>
    <x v="1"/>
    <x v="0"/>
    <d v="2019-11-14T17:59:00"/>
    <x v="0"/>
    <d v="2019-09-03T05:13:00"/>
    <s v="NO"/>
    <s v="YES"/>
    <s v="Jared Smith"/>
    <x v="0"/>
    <m/>
    <m/>
    <m/>
    <s v="No SLA for Request"/>
    <x v="0"/>
  </r>
  <r>
    <n v="111287"/>
    <d v="2019-08-14T17:01:00"/>
    <s v="Integration Gateway Error"/>
    <s v="John"/>
    <s v="Brown"/>
    <s v="John Brown"/>
    <s v="jbrown@outlook.com"/>
    <x v="3"/>
    <x v="0"/>
    <x v="0"/>
    <x v="0"/>
    <d v="2019-08-27T17:10:00"/>
    <x v="0"/>
    <d v="2019-08-15T05:01:00"/>
    <s v="NO"/>
    <s v="YES"/>
    <s v="Jared Smith"/>
    <x v="0"/>
    <m/>
    <m/>
    <m/>
    <d v="2019-08-28T00:00:00"/>
    <x v="0"/>
  </r>
  <r>
    <n v="111241"/>
    <d v="2019-06-25T10:22:00"/>
    <s v="Project Migration from DEV to PROD Instance"/>
    <s v="John"/>
    <s v="Brown"/>
    <s v="John Brown"/>
    <s v="jbrown@outlook.com"/>
    <x v="3"/>
    <x v="0"/>
    <x v="1"/>
    <x v="0"/>
    <d v="2019-08-27T17:03:00"/>
    <x v="0"/>
    <d v="2019-06-25T22:22:00"/>
    <s v="NO"/>
    <s v="YES"/>
    <s v="Jared Smith"/>
    <x v="0"/>
    <m/>
    <m/>
    <m/>
    <s v="No SLA for Request"/>
    <x v="0"/>
  </r>
  <r>
    <n v="111270"/>
    <d v="2019-07-24T09:35:00"/>
    <s v="java.lang.NullPointerException in DEV environment"/>
    <s v="John"/>
    <s v="Brown"/>
    <s v="John Brown"/>
    <s v="jbrown@outlook.com"/>
    <x v="3"/>
    <x v="0"/>
    <x v="0"/>
    <x v="0"/>
    <d v="2019-07-26T13:22:00"/>
    <x v="0"/>
    <d v="2019-07-24T17:00:00"/>
    <s v="NO"/>
    <s v="YES"/>
    <s v="Jared Smith"/>
    <x v="0"/>
    <m/>
    <m/>
    <m/>
    <d v="2019-08-07T00:00:00"/>
    <x v="0"/>
  </r>
  <r>
    <n v="111218"/>
    <d v="2019-05-30T14:03:00"/>
    <s v="Unable to show the Class in AA UI / Report"/>
    <s v="John"/>
    <s v="Brown"/>
    <s v="John Brown"/>
    <s v="jbrown@outlook.com"/>
    <x v="3"/>
    <x v="0"/>
    <x v="0"/>
    <x v="0"/>
    <d v="2019-07-22T17:25:00"/>
    <x v="0"/>
    <s v="NOT AVAILABLE"/>
    <s v="NO"/>
    <s v="YES"/>
    <s v="Jared Smith"/>
    <x v="0"/>
    <m/>
    <m/>
    <m/>
    <d v="2019-06-13T00:00:00"/>
    <x v="1"/>
  </r>
  <r>
    <n v="111239"/>
    <d v="2019-06-20T15:00:00"/>
    <s v="We cannot find UP_FORM5_1."/>
    <s v="Jasper"/>
    <s v="John"/>
    <s v="Jasper John"/>
    <s v="jasper.john@gmail.com"/>
    <x v="3"/>
    <x v="0"/>
    <x v="1"/>
    <x v="0"/>
    <d v="2019-07-15T15:19:00"/>
    <x v="0"/>
    <d v="2019-06-21T03:00:00"/>
    <s v="NO"/>
    <s v="YES"/>
    <s v="Jared Smith"/>
    <x v="0"/>
    <m/>
    <m/>
    <m/>
    <s v="No SLA for Request"/>
    <x v="0"/>
  </r>
  <r>
    <n v="111257"/>
    <d v="2019-07-10T11:22:00"/>
    <s v="Open VPN Accounts"/>
    <s v="Jasper"/>
    <s v="John"/>
    <s v="Jasper John"/>
    <s v="jasper.john@gmail.com"/>
    <x v="3"/>
    <x v="0"/>
    <x v="1"/>
    <x v="0"/>
    <d v="2019-07-15T15:17:00"/>
    <x v="0"/>
    <d v="2019-07-10T23:22:00"/>
    <s v="NO"/>
    <s v="YES"/>
    <s v="Jared Smith"/>
    <x v="3"/>
    <m/>
    <m/>
    <m/>
    <s v="No SLA for Request"/>
    <x v="0"/>
  </r>
  <r>
    <n v="111236"/>
    <d v="2019-06-19T13:00:00"/>
    <s v="SAP Dev Instance not Accessible"/>
    <s v="Aurora"/>
    <s v="Miller"/>
    <s v="Aurora Miller"/>
    <s v="aurora.miller@outlook.com"/>
    <x v="3"/>
    <x v="0"/>
    <x v="0"/>
    <x v="0"/>
    <d v="2019-07-01T17:31:00"/>
    <x v="0"/>
    <d v="2019-06-20T01:00:00"/>
    <s v="NO"/>
    <s v="YES"/>
    <s v="Jared Smith"/>
    <x v="0"/>
    <m/>
    <m/>
    <m/>
    <d v="2019-07-03T00:00:00"/>
    <x v="0"/>
  </r>
  <r>
    <n v="111202"/>
    <d v="2019-05-15T13:07:00"/>
    <s v="Can't access Dev. Instance"/>
    <s v="Jasper"/>
    <s v="John"/>
    <s v="Jasper John"/>
    <s v="jasper.john@gmail.com"/>
    <x v="3"/>
    <x v="0"/>
    <x v="0"/>
    <x v="0"/>
    <d v="2019-06-14T13:52:00"/>
    <x v="0"/>
    <d v="2019-05-16T01:07:00"/>
    <s v="NO"/>
    <s v="YES"/>
    <s v="Jared Smith"/>
    <x v="0"/>
    <m/>
    <m/>
    <m/>
    <d v="2019-05-29T00:00:00"/>
    <x v="0"/>
  </r>
  <r>
    <n v="111205"/>
    <d v="2019-05-17T15:33:00"/>
    <s v="Faculty Roles for Viewing Query Report"/>
    <s v="Jasper"/>
    <s v="John"/>
    <s v="Jasper John"/>
    <s v="jasper.john@gmail.com"/>
    <x v="3"/>
    <x v="0"/>
    <x v="1"/>
    <x v="0"/>
    <d v="2019-05-17T17:51:00"/>
    <x v="0"/>
    <d v="2019-05-18T03:33:00"/>
    <s v="NO"/>
    <s v="YES"/>
    <s v="Jared Smith"/>
    <x v="0"/>
    <m/>
    <m/>
    <m/>
    <s v="No SLA for Request"/>
    <x v="1"/>
  </r>
  <r>
    <n v="111128"/>
    <d v="2019-02-15T16:42:00"/>
    <s v="Component Interface based Web Services ERROR"/>
    <s v="John"/>
    <s v="Brown"/>
    <s v="John Brown"/>
    <s v="jbrown@outlook.com"/>
    <x v="3"/>
    <x v="0"/>
    <x v="1"/>
    <x v="0"/>
    <d v="2019-03-05T18:07:00"/>
    <x v="0"/>
    <d v="2019-02-16T04:42:00"/>
    <s v="NO"/>
    <s v="YES"/>
    <s v="Jared Smith"/>
    <x v="0"/>
    <m/>
    <m/>
    <m/>
    <s v="No SLA for Request"/>
    <x v="0"/>
  </r>
  <r>
    <n v="111124"/>
    <d v="2019-02-08T09:46:00"/>
    <s v="WGET.SH Error Encountered"/>
    <s v="John"/>
    <s v="Brown"/>
    <s v="John Brown"/>
    <s v="jbrown@outlook.com"/>
    <x v="3"/>
    <x v="0"/>
    <x v="1"/>
    <x v="0"/>
    <d v="2019-02-13T09:45:00"/>
    <x v="0"/>
    <d v="2019-02-08T21:46:00"/>
    <s v="NO"/>
    <s v="YES"/>
    <s v="Raya Musk"/>
    <x v="0"/>
    <m/>
    <m/>
    <m/>
    <s v="No SLA for Request"/>
    <x v="0"/>
  </r>
  <r>
    <n v="694807"/>
    <d v="2018-11-06T06:39:00"/>
    <s v="[HELP] Update Process Maker"/>
    <s v="Pradeep"/>
    <s v="Sharma"/>
    <s v="Pradeep Sharma"/>
    <s v="pradeep.sharma@outlook.com"/>
    <x v="3"/>
    <x v="1"/>
    <x v="0"/>
    <x v="0"/>
    <d v="2018-11-06T06:39:00"/>
    <x v="2"/>
    <d v="2018-11-07T06:39:00"/>
    <s v="YES"/>
    <s v="YES"/>
    <s v="Jose Satary"/>
    <x v="7"/>
    <m/>
    <m/>
    <m/>
    <d v="2018-11-20T00:00:00"/>
    <x v="1"/>
  </r>
  <r>
    <n v="694809"/>
    <d v="2018-07-11T06:00:00"/>
    <s v="GMP-infra"/>
    <s v="Roland"/>
    <s v="Brown"/>
    <s v="Roland Brown"/>
    <s v="rbrown@yahoo.com"/>
    <x v="3"/>
    <x v="1"/>
    <x v="2"/>
    <x v="0"/>
    <d v="2018-07-11T08:38:00"/>
    <x v="0"/>
    <d v="2018-07-13T06:00:00"/>
    <s v="NO"/>
    <s v="YES"/>
    <s v="Jose Satary"/>
    <x v="7"/>
    <m/>
    <m/>
    <m/>
    <m/>
    <x v="2"/>
  </r>
  <r>
    <m/>
    <m/>
    <m/>
    <m/>
    <m/>
    <s v=" "/>
    <m/>
    <x v="4"/>
    <x v="2"/>
    <x v="3"/>
    <x v="4"/>
    <d v="2021-03-24T17:19:00"/>
    <x v="3"/>
    <m/>
    <m/>
    <m/>
    <m/>
    <x v="9"/>
    <m/>
    <m/>
    <m/>
    <m/>
    <x v="2"/>
  </r>
  <r>
    <m/>
    <m/>
    <m/>
    <m/>
    <m/>
    <s v=" "/>
    <m/>
    <x v="4"/>
    <x v="2"/>
    <x v="3"/>
    <x v="4"/>
    <d v="2021-03-18T17:16:00"/>
    <x v="3"/>
    <m/>
    <m/>
    <m/>
    <m/>
    <x v="9"/>
    <m/>
    <m/>
    <m/>
    <m/>
    <x v="2"/>
  </r>
  <r>
    <m/>
    <m/>
    <m/>
    <m/>
    <m/>
    <s v=" "/>
    <m/>
    <x v="4"/>
    <x v="2"/>
    <x v="3"/>
    <x v="4"/>
    <d v="2021-03-05T14:40:00"/>
    <x v="3"/>
    <m/>
    <m/>
    <m/>
    <m/>
    <x v="9"/>
    <m/>
    <m/>
    <m/>
    <m/>
    <x v="2"/>
  </r>
  <r>
    <m/>
    <m/>
    <m/>
    <m/>
    <m/>
    <s v=" "/>
    <m/>
    <x v="4"/>
    <x v="2"/>
    <x v="3"/>
    <x v="4"/>
    <d v="2019-09-11T17:19:00"/>
    <x v="3"/>
    <m/>
    <m/>
    <m/>
    <m/>
    <x v="9"/>
    <m/>
    <m/>
    <m/>
    <m/>
    <x v="2"/>
  </r>
  <r>
    <m/>
    <m/>
    <m/>
    <m/>
    <m/>
    <s v=" "/>
    <m/>
    <x v="4"/>
    <x v="2"/>
    <x v="3"/>
    <x v="4"/>
    <d v="2019-09-02T17:20:00"/>
    <x v="3"/>
    <m/>
    <m/>
    <m/>
    <m/>
    <x v="9"/>
    <m/>
    <m/>
    <m/>
    <m/>
    <x v="2"/>
  </r>
  <r>
    <m/>
    <m/>
    <m/>
    <m/>
    <m/>
    <s v=" "/>
    <m/>
    <x v="4"/>
    <x v="2"/>
    <x v="3"/>
    <x v="4"/>
    <d v="2019-08-29T17:04:00"/>
    <x v="3"/>
    <m/>
    <m/>
    <m/>
    <m/>
    <x v="9"/>
    <m/>
    <m/>
    <m/>
    <m/>
    <x v="2"/>
  </r>
  <r>
    <m/>
    <m/>
    <m/>
    <m/>
    <m/>
    <s v=" "/>
    <m/>
    <x v="4"/>
    <x v="2"/>
    <x v="3"/>
    <x v="4"/>
    <d v="2019-08-27T08:35:00"/>
    <x v="3"/>
    <m/>
    <m/>
    <m/>
    <m/>
    <x v="9"/>
    <m/>
    <m/>
    <m/>
    <m/>
    <x v="2"/>
  </r>
  <r>
    <m/>
    <m/>
    <m/>
    <m/>
    <m/>
    <s v=" "/>
    <m/>
    <x v="4"/>
    <x v="2"/>
    <x v="3"/>
    <x v="4"/>
    <d v="2019-08-27T17:10:00"/>
    <x v="3"/>
    <m/>
    <m/>
    <m/>
    <m/>
    <x v="9"/>
    <m/>
    <m/>
    <m/>
    <m/>
    <x v="2"/>
  </r>
  <r>
    <m/>
    <m/>
    <m/>
    <m/>
    <m/>
    <s v=" "/>
    <m/>
    <x v="4"/>
    <x v="2"/>
    <x v="3"/>
    <x v="4"/>
    <d v="2019-08-27T17:03:00"/>
    <x v="3"/>
    <m/>
    <m/>
    <m/>
    <m/>
    <x v="9"/>
    <m/>
    <m/>
    <m/>
    <m/>
    <x v="2"/>
  </r>
  <r>
    <m/>
    <m/>
    <m/>
    <m/>
    <m/>
    <s v=" "/>
    <m/>
    <x v="4"/>
    <x v="2"/>
    <x v="3"/>
    <x v="4"/>
    <d v="2019-07-26T13:22:00"/>
    <x v="3"/>
    <m/>
    <m/>
    <m/>
    <m/>
    <x v="9"/>
    <m/>
    <m/>
    <m/>
    <m/>
    <x v="2"/>
  </r>
  <r>
    <m/>
    <m/>
    <m/>
    <m/>
    <m/>
    <s v=" "/>
    <m/>
    <x v="4"/>
    <x v="2"/>
    <x v="3"/>
    <x v="4"/>
    <d v="2019-07-22T17:25:00"/>
    <x v="3"/>
    <m/>
    <m/>
    <m/>
    <m/>
    <x v="9"/>
    <m/>
    <m/>
    <m/>
    <m/>
    <x v="2"/>
  </r>
  <r>
    <m/>
    <m/>
    <m/>
    <m/>
    <m/>
    <s v=" "/>
    <m/>
    <x v="4"/>
    <x v="2"/>
    <x v="3"/>
    <x v="4"/>
    <d v="2021-03-24T13:25:00"/>
    <x v="3"/>
    <m/>
    <m/>
    <m/>
    <m/>
    <x v="9"/>
    <m/>
    <m/>
    <m/>
    <m/>
    <x v="2"/>
  </r>
  <r>
    <m/>
    <m/>
    <m/>
    <m/>
    <m/>
    <s v=" "/>
    <m/>
    <x v="4"/>
    <x v="2"/>
    <x v="3"/>
    <x v="4"/>
    <d v="2021-03-18T14:04:00"/>
    <x v="3"/>
    <m/>
    <m/>
    <m/>
    <m/>
    <x v="9"/>
    <m/>
    <m/>
    <m/>
    <m/>
    <x v="2"/>
  </r>
  <r>
    <m/>
    <m/>
    <m/>
    <m/>
    <m/>
    <s v=" "/>
    <m/>
    <x v="4"/>
    <x v="2"/>
    <x v="3"/>
    <x v="4"/>
    <d v="2021-03-05T16:53:00"/>
    <x v="3"/>
    <m/>
    <m/>
    <m/>
    <m/>
    <x v="9"/>
    <m/>
    <m/>
    <m/>
    <m/>
    <x v="2"/>
  </r>
  <r>
    <m/>
    <m/>
    <m/>
    <m/>
    <m/>
    <s v=" "/>
    <m/>
    <x v="4"/>
    <x v="2"/>
    <x v="3"/>
    <x v="4"/>
    <d v="2021-02-19T16:50:00"/>
    <x v="3"/>
    <m/>
    <m/>
    <m/>
    <m/>
    <x v="9"/>
    <m/>
    <m/>
    <m/>
    <m/>
    <x v="2"/>
  </r>
  <r>
    <m/>
    <m/>
    <m/>
    <m/>
    <m/>
    <s v=" "/>
    <m/>
    <x v="4"/>
    <x v="2"/>
    <x v="3"/>
    <x v="4"/>
    <d v="2021-02-16T14:18:00"/>
    <x v="3"/>
    <m/>
    <m/>
    <m/>
    <m/>
    <x v="9"/>
    <m/>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DBB76E-533A-47C8-9FA5-9EF1A5C7A085}"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E14" firstHeaderRow="1" firstDataRow="2" firstDataCol="1"/>
  <pivotFields count="23">
    <pivotField showAll="0"/>
    <pivotField showAll="0"/>
    <pivotField showAll="0"/>
    <pivotField showAll="0"/>
    <pivotField showAll="0"/>
    <pivotField showAll="0"/>
    <pivotField showAll="0"/>
    <pivotField showAll="0">
      <items count="6">
        <item x="0"/>
        <item x="1"/>
        <item x="3"/>
        <item x="2"/>
        <item h="1" x="4"/>
        <item t="default"/>
      </items>
    </pivotField>
    <pivotField showAll="0">
      <items count="4">
        <item x="1"/>
        <item x="0"/>
        <item h="1" x="2"/>
        <item t="default"/>
      </items>
    </pivotField>
    <pivotField showAll="0">
      <items count="5">
        <item x="0"/>
        <item x="2"/>
        <item x="1"/>
        <item x="3"/>
        <item t="default"/>
      </items>
    </pivotField>
    <pivotField showAll="0">
      <items count="6">
        <item x="1"/>
        <item x="3"/>
        <item x="2"/>
        <item x="0"/>
        <item x="4"/>
        <item t="default"/>
      </items>
    </pivotField>
    <pivotField numFmtId="164" showAll="0"/>
    <pivotField axis="axisCol" dataField="1" showAll="0">
      <items count="5">
        <item x="0"/>
        <item x="2"/>
        <item x="1"/>
        <item h="1" x="3"/>
        <item t="default"/>
      </items>
    </pivotField>
    <pivotField showAll="0"/>
    <pivotField showAll="0"/>
    <pivotField showAll="0"/>
    <pivotField showAll="0"/>
    <pivotField axis="axisRow" showAll="0">
      <items count="11">
        <item x="3"/>
        <item x="6"/>
        <item x="5"/>
        <item x="4"/>
        <item x="1"/>
        <item x="2"/>
        <item x="8"/>
        <item x="0"/>
        <item x="7"/>
        <item h="1" x="9"/>
        <item t="default"/>
      </items>
    </pivotField>
    <pivotField showAll="0"/>
    <pivotField showAll="0"/>
    <pivotField showAll="0"/>
    <pivotField showAll="0"/>
    <pivotField showAll="0">
      <items count="4">
        <item x="0"/>
        <item x="1"/>
        <item h="1" x="2"/>
        <item t="default"/>
      </items>
    </pivotField>
  </pivotFields>
  <rowFields count="1">
    <field x="17"/>
  </rowFields>
  <rowItems count="10">
    <i>
      <x/>
    </i>
    <i>
      <x v="1"/>
    </i>
    <i>
      <x v="2"/>
    </i>
    <i>
      <x v="3"/>
    </i>
    <i>
      <x v="4"/>
    </i>
    <i>
      <x v="5"/>
    </i>
    <i>
      <x v="6"/>
    </i>
    <i>
      <x v="7"/>
    </i>
    <i>
      <x v="8"/>
    </i>
    <i t="grand">
      <x/>
    </i>
  </rowItems>
  <colFields count="1">
    <field x="12"/>
  </colFields>
  <colItems count="4">
    <i>
      <x/>
    </i>
    <i>
      <x v="1"/>
    </i>
    <i>
      <x v="2"/>
    </i>
    <i t="grand">
      <x/>
    </i>
  </colItems>
  <dataFields count="1">
    <dataField name="Count of Current Status" fld="12" subtotal="count" baseField="0" baseItem="0"/>
  </dataFields>
  <chartFormats count="3">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5A428-D66F-4BF5-A4F7-32D01AEE07F6}"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4" firstHeaderRow="1" firstDataRow="2" firstDataCol="1"/>
  <pivotFields count="23">
    <pivotField showAll="0"/>
    <pivotField showAll="0"/>
    <pivotField showAll="0"/>
    <pivotField showAll="0"/>
    <pivotField showAll="0"/>
    <pivotField showAll="0"/>
    <pivotField showAll="0"/>
    <pivotField axis="axisCol" dataField="1" showAll="0">
      <items count="6">
        <item x="0"/>
        <item x="1"/>
        <item x="3"/>
        <item x="2"/>
        <item h="1" x="4"/>
        <item t="default"/>
      </items>
    </pivotField>
    <pivotField showAll="0"/>
    <pivotField showAll="0"/>
    <pivotField showAll="0"/>
    <pivotField numFmtId="164" showAll="0"/>
    <pivotField showAll="0"/>
    <pivotField showAll="0"/>
    <pivotField showAll="0"/>
    <pivotField showAll="0"/>
    <pivotField showAll="0"/>
    <pivotField axis="axisRow" showAll="0">
      <items count="11">
        <item x="3"/>
        <item x="6"/>
        <item x="5"/>
        <item x="4"/>
        <item x="1"/>
        <item x="2"/>
        <item x="8"/>
        <item x="0"/>
        <item x="7"/>
        <item h="1" x="9"/>
        <item t="default"/>
      </items>
    </pivotField>
    <pivotField showAll="0"/>
    <pivotField showAll="0"/>
    <pivotField showAll="0"/>
    <pivotField showAll="0"/>
    <pivotField showAll="0"/>
  </pivotFields>
  <rowFields count="1">
    <field x="17"/>
  </rowFields>
  <rowItems count="10">
    <i>
      <x/>
    </i>
    <i>
      <x v="1"/>
    </i>
    <i>
      <x v="2"/>
    </i>
    <i>
      <x v="3"/>
    </i>
    <i>
      <x v="4"/>
    </i>
    <i>
      <x v="5"/>
    </i>
    <i>
      <x v="6"/>
    </i>
    <i>
      <x v="7"/>
    </i>
    <i>
      <x v="8"/>
    </i>
    <i t="grand">
      <x/>
    </i>
  </rowItems>
  <colFields count="1">
    <field x="7"/>
  </colFields>
  <colItems count="5">
    <i>
      <x/>
    </i>
    <i>
      <x v="1"/>
    </i>
    <i>
      <x v="2"/>
    </i>
    <i>
      <x v="3"/>
    </i>
    <i t="grand">
      <x/>
    </i>
  </colItems>
  <dataFields count="1">
    <dataField name="Count of Priority"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D05291-ABE5-4173-8E9C-528AC92FE418}"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23">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pivotField axis="axisRow" dataField="1" showAll="0">
      <items count="11">
        <item x="3"/>
        <item x="6"/>
        <item x="5"/>
        <item x="4"/>
        <item x="1"/>
        <item x="2"/>
        <item x="8"/>
        <item x="0"/>
        <item x="7"/>
        <item h="1" x="9"/>
        <item t="default"/>
      </items>
    </pivotField>
    <pivotField showAll="0"/>
    <pivotField showAll="0"/>
    <pivotField showAll="0"/>
    <pivotField showAll="0"/>
    <pivotField showAll="0"/>
  </pivotFields>
  <rowFields count="1">
    <field x="17"/>
  </rowFields>
  <rowItems count="10">
    <i>
      <x/>
    </i>
    <i>
      <x v="1"/>
    </i>
    <i>
      <x v="2"/>
    </i>
    <i>
      <x v="3"/>
    </i>
    <i>
      <x v="4"/>
    </i>
    <i>
      <x v="5"/>
    </i>
    <i>
      <x v="6"/>
    </i>
    <i>
      <x v="7"/>
    </i>
    <i>
      <x v="8"/>
    </i>
    <i t="grand">
      <x/>
    </i>
  </rowItems>
  <colItems count="1">
    <i/>
  </colItems>
  <dataFields count="1">
    <dataField name="Count of Team Assigned"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ority" xr10:uid="{CD08242F-C42E-4EE3-A382-B5E80BF8BEDD}" sourceName="Priority">
  <pivotTables>
    <pivotTable tabId="9" name="PivotTable1"/>
  </pivotTables>
  <data>
    <tabular pivotCacheId="1366647579">
      <items count="5">
        <i x="0" s="1"/>
        <i x="1" s="1"/>
        <i x="3" s="1"/>
        <i x="2" s="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72BA312-435A-4960-826E-FD9902AB2184}" sourceName="Department">
  <pivotTables>
    <pivotTable tabId="9" name="PivotTable1"/>
  </pivotTables>
  <data>
    <tabular pivotCacheId="1366647579">
      <items count="3">
        <i x="1" s="1"/>
        <i x="0" s="1"/>
        <i x="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1C597CC8-8A3D-4260-A3A4-E75E84A9AE18}" sourceName="Type">
  <pivotTables>
    <pivotTable tabId="9" name="PivotTable1"/>
  </pivotTables>
  <data>
    <tabular pivotCacheId="1366647579">
      <items count="4">
        <i x="0" s="1"/>
        <i x="2" s="1"/>
        <i x="1" s="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 xr10:uid="{B93CC5EA-B8CF-4ACC-AEAF-CD131BF45C98}" sourceName="Source">
  <pivotTables>
    <pivotTable tabId="9" name="PivotTable1"/>
  </pivotTables>
  <data>
    <tabular pivotCacheId="1366647579">
      <items count="5">
        <i x="1" s="1"/>
        <i x="3" s="1"/>
        <i x="2" s="1"/>
        <i x="0" s="1"/>
        <i x="4"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eached_SLA?." xr10:uid="{9E4F6C14-74A0-465B-BEA8-A7F759477A03}" sourceName="Breached SLA?.">
  <pivotTables>
    <pivotTable tabId="9" name="PivotTable1"/>
  </pivotTables>
  <data>
    <tabular pivotCacheId="1366647579">
      <items count="3">
        <i x="0" s="1"/>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ority" xr10:uid="{AB47D9ED-B79A-43B4-AAA0-4C33DDFF4B5A}" cache="Slicer_Priority" caption="Priority" rowHeight="225425"/>
  <slicer name="Department" xr10:uid="{8C7FF2A5-1551-48E7-A047-55BBDA71B439}" cache="Slicer_Department" caption="Department" rowHeight="225425"/>
  <slicer name="Type" xr10:uid="{B1B4B779-8D6D-432B-A5D9-E9EACE614E4D}" cache="Slicer_Type" caption="Type" rowHeight="225425"/>
  <slicer name="Source" xr10:uid="{BA50A853-82FE-4851-88B9-55CAEF471361}" cache="Slicer_Source" caption="Source" rowHeight="225425"/>
  <slicer name="Breached SLA?." xr10:uid="{D8EC17CF-B520-42EA-BBC5-EF79967B3751}" cache="Slicer_Breached_SLA?." caption="Breached SLA?." rowHeight="225425"/>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hyperlink" Target="mailto:jasper.john@gmail.com" TargetMode="External"/><Relationship Id="rId2" Type="http://schemas.openxmlformats.org/officeDocument/2006/relationships/hyperlink" Target="mailto:ewhite@yahoo.com" TargetMode="External"/><Relationship Id="rId1" Type="http://schemas.openxmlformats.org/officeDocument/2006/relationships/hyperlink" Target="mailto:aurora.miller@outlook.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602-27F4-4672-B334-743254A43EED}">
  <dimension ref="A3:E14"/>
  <sheetViews>
    <sheetView tabSelected="1" topLeftCell="A2" workbookViewId="0">
      <selection activeCell="B30" sqref="B30"/>
    </sheetView>
  </sheetViews>
  <sheetFormatPr defaultRowHeight="12.75" x14ac:dyDescent="0.2"/>
  <cols>
    <col min="1" max="1" width="31.7109375" bestFit="1" customWidth="1"/>
    <col min="2" max="2" width="17" bestFit="1" customWidth="1"/>
    <col min="3" max="3" width="5.85546875" bestFit="1" customWidth="1"/>
    <col min="4" max="4" width="9.28515625" bestFit="1" customWidth="1"/>
    <col min="5" max="5" width="11.7109375" bestFit="1" customWidth="1"/>
    <col min="6" max="6" width="5.85546875" bestFit="1" customWidth="1"/>
    <col min="7" max="7" width="9.28515625" bestFit="1" customWidth="1"/>
    <col min="8" max="8" width="10.28515625" bestFit="1" customWidth="1"/>
    <col min="9" max="9" width="7.140625" bestFit="1" customWidth="1"/>
    <col min="10" max="10" width="5.85546875" bestFit="1" customWidth="1"/>
    <col min="11" max="11" width="10" bestFit="1" customWidth="1"/>
    <col min="12" max="12" width="9.5703125" bestFit="1" customWidth="1"/>
    <col min="13" max="13" width="5.85546875" bestFit="1" customWidth="1"/>
    <col min="14" max="14" width="9.28515625" bestFit="1" customWidth="1"/>
    <col min="15" max="15" width="12.7109375" bestFit="1" customWidth="1"/>
    <col min="16" max="16" width="11.7109375" bestFit="1" customWidth="1"/>
  </cols>
  <sheetData>
    <row r="3" spans="1:5" x14ac:dyDescent="0.2">
      <c r="A3" s="16" t="s">
        <v>756</v>
      </c>
      <c r="B3" s="16" t="s">
        <v>751</v>
      </c>
    </row>
    <row r="4" spans="1:5" x14ac:dyDescent="0.2">
      <c r="A4" s="16" t="s">
        <v>753</v>
      </c>
      <c r="B4" t="s">
        <v>19</v>
      </c>
      <c r="C4" t="s">
        <v>37</v>
      </c>
      <c r="D4" t="s">
        <v>24</v>
      </c>
      <c r="E4" t="s">
        <v>752</v>
      </c>
    </row>
    <row r="5" spans="1:5" x14ac:dyDescent="0.2">
      <c r="A5" s="17" t="s">
        <v>68</v>
      </c>
      <c r="B5" s="18">
        <v>16</v>
      </c>
      <c r="C5" s="18"/>
      <c r="D5" s="18"/>
      <c r="E5" s="18">
        <v>16</v>
      </c>
    </row>
    <row r="6" spans="1:5" x14ac:dyDescent="0.2">
      <c r="A6" s="17" t="s">
        <v>135</v>
      </c>
      <c r="B6" s="18">
        <v>2</v>
      </c>
      <c r="C6" s="18"/>
      <c r="D6" s="18"/>
      <c r="E6" s="18">
        <v>2</v>
      </c>
    </row>
    <row r="7" spans="1:5" x14ac:dyDescent="0.2">
      <c r="A7" s="17" t="s">
        <v>104</v>
      </c>
      <c r="B7" s="18">
        <v>1</v>
      </c>
      <c r="C7" s="18"/>
      <c r="D7" s="18">
        <v>2</v>
      </c>
      <c r="E7" s="18">
        <v>3</v>
      </c>
    </row>
    <row r="8" spans="1:5" x14ac:dyDescent="0.2">
      <c r="A8" s="17" t="s">
        <v>78</v>
      </c>
      <c r="B8" s="18">
        <v>17</v>
      </c>
      <c r="C8" s="18">
        <v>17</v>
      </c>
      <c r="D8" s="18">
        <v>1</v>
      </c>
      <c r="E8" s="18">
        <v>35</v>
      </c>
    </row>
    <row r="9" spans="1:5" x14ac:dyDescent="0.2">
      <c r="A9" s="17" t="s">
        <v>26</v>
      </c>
      <c r="B9" s="18">
        <v>217</v>
      </c>
      <c r="C9" s="18">
        <v>25</v>
      </c>
      <c r="D9" s="18">
        <v>7</v>
      </c>
      <c r="E9" s="18">
        <v>249</v>
      </c>
    </row>
    <row r="10" spans="1:5" x14ac:dyDescent="0.2">
      <c r="A10" s="17" t="s">
        <v>30</v>
      </c>
      <c r="B10" s="18">
        <v>33</v>
      </c>
      <c r="C10" s="18">
        <v>5</v>
      </c>
      <c r="D10" s="18"/>
      <c r="E10" s="18">
        <v>38</v>
      </c>
    </row>
    <row r="11" spans="1:5" x14ac:dyDescent="0.2">
      <c r="A11" s="17" t="s">
        <v>356</v>
      </c>
      <c r="B11" s="18">
        <v>8</v>
      </c>
      <c r="C11" s="18"/>
      <c r="D11" s="18"/>
      <c r="E11" s="18">
        <v>8</v>
      </c>
    </row>
    <row r="12" spans="1:5" x14ac:dyDescent="0.2">
      <c r="A12" s="17" t="s">
        <v>21</v>
      </c>
      <c r="B12" s="18">
        <v>171</v>
      </c>
      <c r="C12" s="18">
        <v>16</v>
      </c>
      <c r="D12" s="18">
        <v>3</v>
      </c>
      <c r="E12" s="18">
        <v>190</v>
      </c>
    </row>
    <row r="13" spans="1:5" x14ac:dyDescent="0.2">
      <c r="A13" s="17" t="s">
        <v>231</v>
      </c>
      <c r="B13" s="18">
        <v>5</v>
      </c>
      <c r="C13" s="18">
        <v>1</v>
      </c>
      <c r="D13" s="18">
        <v>1</v>
      </c>
      <c r="E13" s="18">
        <v>7</v>
      </c>
    </row>
    <row r="14" spans="1:5" x14ac:dyDescent="0.2">
      <c r="A14" s="17" t="s">
        <v>752</v>
      </c>
      <c r="B14" s="18">
        <v>470</v>
      </c>
      <c r="C14" s="18">
        <v>64</v>
      </c>
      <c r="D14" s="18">
        <v>14</v>
      </c>
      <c r="E14" s="18">
        <v>548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E35A9-BB94-4CC8-A242-9CBC4FDCF040}">
  <dimension ref="A3:F14"/>
  <sheetViews>
    <sheetView workbookViewId="0">
      <selection activeCell="B11" sqref="B11"/>
    </sheetView>
  </sheetViews>
  <sheetFormatPr defaultRowHeight="12.75" x14ac:dyDescent="0.2"/>
  <cols>
    <col min="1" max="1" width="31.7109375" bestFit="1" customWidth="1"/>
    <col min="2" max="2" width="17" bestFit="1" customWidth="1"/>
    <col min="3" max="3" width="7.5703125" customWidth="1"/>
    <col min="4" max="4" width="5.85546875" customWidth="1"/>
    <col min="5" max="5" width="8.42578125" customWidth="1"/>
    <col min="6" max="6" width="11.7109375" bestFit="1" customWidth="1"/>
    <col min="7" max="7" width="14.28515625" bestFit="1" customWidth="1"/>
    <col min="8" max="8" width="16.42578125" bestFit="1" customWidth="1"/>
    <col min="9" max="9" width="18.5703125" bestFit="1" customWidth="1"/>
    <col min="10" max="10" width="14.85546875" bestFit="1" customWidth="1"/>
    <col min="11" max="11" width="7.140625" bestFit="1" customWidth="1"/>
    <col min="12" max="12" width="11.7109375" bestFit="1" customWidth="1"/>
  </cols>
  <sheetData>
    <row r="3" spans="1:6" x14ac:dyDescent="0.2">
      <c r="A3" s="16" t="s">
        <v>755</v>
      </c>
      <c r="B3" s="16" t="s">
        <v>751</v>
      </c>
    </row>
    <row r="4" spans="1:6" x14ac:dyDescent="0.2">
      <c r="A4" s="16" t="s">
        <v>753</v>
      </c>
      <c r="B4" t="s">
        <v>15</v>
      </c>
      <c r="C4" t="s">
        <v>107</v>
      </c>
      <c r="D4" t="s">
        <v>579</v>
      </c>
      <c r="E4" t="s">
        <v>233</v>
      </c>
      <c r="F4" t="s">
        <v>752</v>
      </c>
    </row>
    <row r="5" spans="1:6" x14ac:dyDescent="0.2">
      <c r="A5" s="17" t="s">
        <v>68</v>
      </c>
      <c r="B5" s="18">
        <v>1</v>
      </c>
      <c r="C5" s="18">
        <v>3</v>
      </c>
      <c r="D5" s="18">
        <v>1</v>
      </c>
      <c r="E5" s="18">
        <v>11</v>
      </c>
      <c r="F5" s="18">
        <v>16</v>
      </c>
    </row>
    <row r="6" spans="1:6" x14ac:dyDescent="0.2">
      <c r="A6" s="17" t="s">
        <v>135</v>
      </c>
      <c r="B6" s="18"/>
      <c r="C6" s="18">
        <v>2</v>
      </c>
      <c r="D6" s="18"/>
      <c r="E6" s="18"/>
      <c r="F6" s="18">
        <v>2</v>
      </c>
    </row>
    <row r="7" spans="1:6" x14ac:dyDescent="0.2">
      <c r="A7" s="17" t="s">
        <v>104</v>
      </c>
      <c r="B7" s="18">
        <v>1</v>
      </c>
      <c r="C7" s="18"/>
      <c r="D7" s="18"/>
      <c r="E7" s="18">
        <v>2</v>
      </c>
      <c r="F7" s="18">
        <v>3</v>
      </c>
    </row>
    <row r="8" spans="1:6" x14ac:dyDescent="0.2">
      <c r="A8" s="17" t="s">
        <v>78</v>
      </c>
      <c r="B8" s="18">
        <v>1</v>
      </c>
      <c r="C8" s="18">
        <v>5</v>
      </c>
      <c r="D8" s="18">
        <v>1</v>
      </c>
      <c r="E8" s="18">
        <v>28</v>
      </c>
      <c r="F8" s="18">
        <v>35</v>
      </c>
    </row>
    <row r="9" spans="1:6" x14ac:dyDescent="0.2">
      <c r="A9" s="17" t="s">
        <v>26</v>
      </c>
      <c r="B9" s="18">
        <v>23</v>
      </c>
      <c r="C9" s="18">
        <v>66</v>
      </c>
      <c r="D9" s="18">
        <v>15</v>
      </c>
      <c r="E9" s="18">
        <v>145</v>
      </c>
      <c r="F9" s="18">
        <v>249</v>
      </c>
    </row>
    <row r="10" spans="1:6" x14ac:dyDescent="0.2">
      <c r="A10" s="17" t="s">
        <v>30</v>
      </c>
      <c r="B10" s="18">
        <v>6</v>
      </c>
      <c r="C10" s="18">
        <v>7</v>
      </c>
      <c r="D10" s="18"/>
      <c r="E10" s="18">
        <v>25</v>
      </c>
      <c r="F10" s="18">
        <v>38</v>
      </c>
    </row>
    <row r="11" spans="1:6" x14ac:dyDescent="0.2">
      <c r="A11" s="17" t="s">
        <v>356</v>
      </c>
      <c r="B11" s="18"/>
      <c r="C11" s="18"/>
      <c r="D11" s="18"/>
      <c r="E11" s="18">
        <v>8</v>
      </c>
      <c r="F11" s="18">
        <v>8</v>
      </c>
    </row>
    <row r="12" spans="1:6" x14ac:dyDescent="0.2">
      <c r="A12" s="17" t="s">
        <v>21</v>
      </c>
      <c r="B12" s="18">
        <v>21</v>
      </c>
      <c r="C12" s="18">
        <v>31</v>
      </c>
      <c r="D12" s="18">
        <v>22</v>
      </c>
      <c r="E12" s="18">
        <v>116</v>
      </c>
      <c r="F12" s="18">
        <v>190</v>
      </c>
    </row>
    <row r="13" spans="1:6" x14ac:dyDescent="0.2">
      <c r="A13" s="17" t="s">
        <v>231</v>
      </c>
      <c r="B13" s="18"/>
      <c r="C13" s="18">
        <v>1</v>
      </c>
      <c r="D13" s="18">
        <v>2</v>
      </c>
      <c r="E13" s="18">
        <v>5</v>
      </c>
      <c r="F13" s="18">
        <v>8</v>
      </c>
    </row>
    <row r="14" spans="1:6" x14ac:dyDescent="0.2">
      <c r="A14" s="17" t="s">
        <v>752</v>
      </c>
      <c r="B14" s="18">
        <v>53</v>
      </c>
      <c r="C14" s="18">
        <v>115</v>
      </c>
      <c r="D14" s="18">
        <v>41</v>
      </c>
      <c r="E14" s="18">
        <v>340</v>
      </c>
      <c r="F14" s="18">
        <v>549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3DB4A-72B7-4D22-9B8D-1B80BEABE768}">
  <dimension ref="A3:B13"/>
  <sheetViews>
    <sheetView workbookViewId="0">
      <selection activeCell="B8" sqref="B8"/>
    </sheetView>
  </sheetViews>
  <sheetFormatPr defaultRowHeight="12.75" x14ac:dyDescent="0.2"/>
  <cols>
    <col min="1" max="1" width="31.7109375" bestFit="1" customWidth="1"/>
    <col min="2" max="2" width="23.42578125" bestFit="1" customWidth="1"/>
    <col min="3" max="3" width="33.5703125" bestFit="1" customWidth="1"/>
    <col min="4" max="4" width="15.7109375" bestFit="1" customWidth="1"/>
    <col min="5" max="5" width="15.85546875" bestFit="1" customWidth="1"/>
    <col min="6" max="6" width="18.140625" bestFit="1" customWidth="1"/>
    <col min="7" max="7" width="14.28515625" bestFit="1" customWidth="1"/>
    <col min="8" max="8" width="16.42578125" bestFit="1" customWidth="1"/>
    <col min="9" max="9" width="18.5703125" bestFit="1" customWidth="1"/>
    <col min="10" max="10" width="14.85546875" bestFit="1" customWidth="1"/>
    <col min="11" max="11" width="7.140625" bestFit="1" customWidth="1"/>
    <col min="12" max="12" width="11.7109375" bestFit="1" customWidth="1"/>
  </cols>
  <sheetData>
    <row r="3" spans="1:2" x14ac:dyDescent="0.2">
      <c r="A3" s="16" t="s">
        <v>753</v>
      </c>
      <c r="B3" t="s">
        <v>754</v>
      </c>
    </row>
    <row r="4" spans="1:2" x14ac:dyDescent="0.2">
      <c r="A4" s="17" t="s">
        <v>68</v>
      </c>
      <c r="B4" s="18">
        <v>16</v>
      </c>
    </row>
    <row r="5" spans="1:2" x14ac:dyDescent="0.2">
      <c r="A5" s="17" t="s">
        <v>135</v>
      </c>
      <c r="B5" s="18">
        <v>2</v>
      </c>
    </row>
    <row r="6" spans="1:2" x14ac:dyDescent="0.2">
      <c r="A6" s="17" t="s">
        <v>104</v>
      </c>
      <c r="B6" s="18">
        <v>3</v>
      </c>
    </row>
    <row r="7" spans="1:2" x14ac:dyDescent="0.2">
      <c r="A7" s="17" t="s">
        <v>78</v>
      </c>
      <c r="B7" s="18">
        <v>35</v>
      </c>
    </row>
    <row r="8" spans="1:2" x14ac:dyDescent="0.2">
      <c r="A8" s="17" t="s">
        <v>26</v>
      </c>
      <c r="B8" s="18">
        <v>249</v>
      </c>
    </row>
    <row r="9" spans="1:2" x14ac:dyDescent="0.2">
      <c r="A9" s="17" t="s">
        <v>30</v>
      </c>
      <c r="B9" s="18">
        <v>38</v>
      </c>
    </row>
    <row r="10" spans="1:2" x14ac:dyDescent="0.2">
      <c r="A10" s="17" t="s">
        <v>356</v>
      </c>
      <c r="B10" s="18">
        <v>8</v>
      </c>
    </row>
    <row r="11" spans="1:2" x14ac:dyDescent="0.2">
      <c r="A11" s="17" t="s">
        <v>21</v>
      </c>
      <c r="B11" s="18">
        <v>190</v>
      </c>
    </row>
    <row r="12" spans="1:2" x14ac:dyDescent="0.2">
      <c r="A12" s="17" t="s">
        <v>231</v>
      </c>
      <c r="B12" s="18">
        <v>8</v>
      </c>
    </row>
    <row r="13" spans="1:2" x14ac:dyDescent="0.2">
      <c r="A13" s="17" t="s">
        <v>752</v>
      </c>
      <c r="B13" s="18">
        <v>549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W566"/>
  <sheetViews>
    <sheetView zoomScale="87" zoomScaleNormal="87" workbookViewId="0">
      <pane xSplit="1" topLeftCell="I1" activePane="topRight" state="frozen"/>
      <selection pane="topRight"/>
    </sheetView>
  </sheetViews>
  <sheetFormatPr defaultColWidth="12.5703125" defaultRowHeight="15.75" customHeight="1" x14ac:dyDescent="0.2"/>
  <cols>
    <col min="1" max="1" width="16.85546875" bestFit="1" customWidth="1"/>
    <col min="2" max="2" width="17" style="5" bestFit="1" customWidth="1"/>
    <col min="3" max="3" width="52.7109375" bestFit="1" customWidth="1"/>
    <col min="4" max="5" width="13" bestFit="1" customWidth="1"/>
    <col min="6" max="6" width="19.140625" bestFit="1" customWidth="1"/>
    <col min="7" max="7" width="30" bestFit="1" customWidth="1"/>
    <col min="8" max="8" width="11.28515625" bestFit="1" customWidth="1"/>
    <col min="9" max="9" width="28.7109375" bestFit="1" customWidth="1"/>
    <col min="10" max="10" width="17.5703125" bestFit="1" customWidth="1"/>
    <col min="11" max="11" width="10.140625" bestFit="1" customWidth="1"/>
    <col min="12" max="12" width="15.85546875" bestFit="1" customWidth="1"/>
    <col min="13" max="13" width="16.7109375" bestFit="1" customWidth="1"/>
    <col min="14" max="14" width="15.85546875" style="3" bestFit="1" customWidth="1"/>
    <col min="15" max="15" width="11.28515625" bestFit="1" customWidth="1"/>
    <col min="16" max="16" width="12.85546875" bestFit="1" customWidth="1"/>
    <col min="17" max="17" width="18" bestFit="1" customWidth="1"/>
    <col min="18" max="18" width="33.85546875" bestFit="1" customWidth="1"/>
    <col min="19" max="19" width="19.140625" bestFit="1" customWidth="1"/>
    <col min="20" max="20" width="16.5703125" bestFit="1" customWidth="1"/>
    <col min="21" max="21" width="52.7109375" bestFit="1" customWidth="1"/>
    <col min="22" max="22" width="28.42578125" bestFit="1" customWidth="1"/>
    <col min="23" max="23" width="15.7109375" bestFit="1" customWidth="1"/>
    <col min="25" max="25" width="19.5703125" bestFit="1" customWidth="1"/>
    <col min="26" max="26" width="11.7109375" bestFit="1" customWidth="1"/>
    <col min="28" max="28" width="16.28515625" bestFit="1" customWidth="1"/>
    <col min="29" max="29" width="19.85546875" bestFit="1" customWidth="1"/>
    <col min="30" max="30" width="17.7109375" bestFit="1" customWidth="1"/>
    <col min="31" max="31" width="25.85546875" bestFit="1" customWidth="1"/>
    <col min="32" max="32" width="22.5703125" bestFit="1" customWidth="1"/>
    <col min="33" max="33" width="21.7109375" bestFit="1" customWidth="1"/>
    <col min="34" max="34" width="23.140625" bestFit="1" customWidth="1"/>
  </cols>
  <sheetData>
    <row r="1" spans="1:23" ht="12.75" x14ac:dyDescent="0.2">
      <c r="A1" s="1" t="s">
        <v>0</v>
      </c>
      <c r="B1" s="4" t="s">
        <v>1</v>
      </c>
      <c r="C1" s="1" t="s">
        <v>2</v>
      </c>
      <c r="D1" s="1" t="s">
        <v>621</v>
      </c>
      <c r="E1" s="1" t="s">
        <v>622</v>
      </c>
      <c r="F1" s="1" t="s">
        <v>717</v>
      </c>
      <c r="G1" s="1" t="s">
        <v>623</v>
      </c>
      <c r="H1" s="1" t="s">
        <v>3</v>
      </c>
      <c r="I1" s="1" t="s">
        <v>4</v>
      </c>
      <c r="J1" s="1" t="s">
        <v>5</v>
      </c>
      <c r="K1" s="1" t="s">
        <v>6</v>
      </c>
      <c r="L1" s="6" t="s">
        <v>703</v>
      </c>
      <c r="M1" s="1" t="s">
        <v>7</v>
      </c>
      <c r="N1" s="2" t="s">
        <v>8</v>
      </c>
      <c r="O1" s="1" t="s">
        <v>9</v>
      </c>
      <c r="P1" s="1" t="s">
        <v>10</v>
      </c>
      <c r="Q1" s="1" t="s">
        <v>11</v>
      </c>
      <c r="R1" s="1" t="s">
        <v>12</v>
      </c>
      <c r="S1" s="1" t="s">
        <v>720</v>
      </c>
      <c r="T1" s="1" t="s">
        <v>723</v>
      </c>
      <c r="U1" s="1" t="s">
        <v>724</v>
      </c>
      <c r="V1" s="1" t="s">
        <v>748</v>
      </c>
      <c r="W1" s="1" t="s">
        <v>749</v>
      </c>
    </row>
    <row r="2" spans="1:23" ht="12.75" x14ac:dyDescent="0.2">
      <c r="A2" s="1">
        <v>111636</v>
      </c>
      <c r="B2" s="4">
        <v>44267.414583333331</v>
      </c>
      <c r="C2" s="1" t="s">
        <v>13</v>
      </c>
      <c r="D2" s="1" t="s">
        <v>624</v>
      </c>
      <c r="E2" s="1" t="s">
        <v>635</v>
      </c>
      <c r="F2" s="1" t="str">
        <f t="shared" ref="F2:F65" si="0">CONCATENATE(D2," ",E2)</f>
        <v>Jasper John</v>
      </c>
      <c r="G2" s="9" t="s">
        <v>14</v>
      </c>
      <c r="H2" s="1" t="s">
        <v>15</v>
      </c>
      <c r="I2" s="1" t="s">
        <v>16</v>
      </c>
      <c r="J2" s="1" t="s">
        <v>17</v>
      </c>
      <c r="K2" s="1" t="s">
        <v>18</v>
      </c>
      <c r="L2" s="7">
        <v>44279.72152777778</v>
      </c>
      <c r="M2" s="1" t="s">
        <v>19</v>
      </c>
      <c r="N2" s="2">
        <v>44267.581250000003</v>
      </c>
      <c r="O2" s="1" t="s">
        <v>618</v>
      </c>
      <c r="P2" s="1" t="s">
        <v>619</v>
      </c>
      <c r="Q2" s="1" t="s">
        <v>20</v>
      </c>
      <c r="R2" s="1" t="s">
        <v>21</v>
      </c>
      <c r="S2" t="str" cm="1">
        <f t="array" ref="S2">LOOKUP(2,1/(COUNTIF($S$1:S1,$F$2:$F$550)=0),$F$2:$F$550)</f>
        <v>Roland Brown</v>
      </c>
      <c r="T2" s="1" t="str">
        <f t="array" ref="T2">LOOKUP(2,1/(COUNTIF($T$1:T1,$Q$2:$Q$550)=0),$Q$2:$Q$550)</f>
        <v>Jose Satary</v>
      </c>
      <c r="U2" t="str">
        <f t="array" ref="U2">LOOKUP(2,1/(COUNTIF($U$1:U1,$C$2:$C$550)=0),$C$2:$C$550)</f>
        <v>GMP-infra</v>
      </c>
      <c r="V2" s="3">
        <f>IF(J2="Request","No SLA for Request", IF(AND(H2="Emergency",J2="Incident / Problem"),B2+TIME(4,0,0),IF(AND(H2="High",J2="Incident / Problem"),WORKDAY(B2,3,0),IF(AND(H2="Normal",J2="Incident / Problem"),WORKDAY(B2,5,0),IF(AND(H2="Low",J2="Incident / Problem"),WORKDAY(B2,10,10),"")))))</f>
        <v>44267.581249999996</v>
      </c>
      <c r="W2" t="str">
        <f>IF(N2&gt;L2,"Yes","No")</f>
        <v>No</v>
      </c>
    </row>
    <row r="3" spans="1:23" ht="12.75" x14ac:dyDescent="0.2">
      <c r="A3" s="1">
        <v>111632</v>
      </c>
      <c r="B3" s="4">
        <v>44265.681250000001</v>
      </c>
      <c r="C3" s="1" t="s">
        <v>22</v>
      </c>
      <c r="D3" s="1" t="s">
        <v>625</v>
      </c>
      <c r="E3" s="1" t="s">
        <v>665</v>
      </c>
      <c r="F3" s="1" t="str">
        <f t="shared" si="0"/>
        <v>Erick White</v>
      </c>
      <c r="G3" s="9" t="s">
        <v>23</v>
      </c>
      <c r="H3" s="1" t="s">
        <v>15</v>
      </c>
      <c r="I3" s="1" t="s">
        <v>16</v>
      </c>
      <c r="J3" s="1" t="s">
        <v>17</v>
      </c>
      <c r="K3" s="1" t="s">
        <v>18</v>
      </c>
      <c r="L3" s="7">
        <v>44273.719444444447</v>
      </c>
      <c r="M3" s="1" t="s">
        <v>24</v>
      </c>
      <c r="N3" s="2">
        <v>44270.681250000001</v>
      </c>
      <c r="O3" s="1" t="s">
        <v>619</v>
      </c>
      <c r="P3" s="1" t="s">
        <v>619</v>
      </c>
      <c r="Q3" s="1" t="s">
        <v>25</v>
      </c>
      <c r="R3" s="1" t="s">
        <v>26</v>
      </c>
      <c r="S3" t="str">
        <f t="array" ref="S3">LOOKUP(2,1/(COUNTIF($S$1:S2,$F$2:$F$550)=0),$F$2:$F$550)</f>
        <v>Pradeep Sharma</v>
      </c>
      <c r="T3" s="1" t="str">
        <f t="array" ref="T3">LOOKUP(2,1/(COUNTIF($T$1:T2,$Q$2:$Q$550)=0),$Q$2:$Q$550)</f>
        <v>Raya Musk</v>
      </c>
      <c r="U3" t="str">
        <f t="array" ref="U3">LOOKUP(2,1/(COUNTIF($U$1:U2,$C$2:$C$550)=0),$C$2:$C$550)</f>
        <v>[HELP] Update Process Maker</v>
      </c>
      <c r="V3" s="3">
        <f t="shared" ref="V3:V66" si="1">IF(J3="Request","No SLA for Request", IF(AND(H3="Emergency",J3="Incident / Problem"),B3+TIME(4,0,0),IF(AND(H3="High",J3="Incident / Problem"),WORKDAY(B3,3,0),IF(AND(H3="Normal",J3="Incident / Problem"),WORKDAY(B3,5,0),IF(AND(H3="Low",J3="Incident / Problem"),WORKDAY(B3,10,10),"")))))</f>
        <v>44265.847916666666</v>
      </c>
      <c r="W3" t="str">
        <f t="shared" ref="W3:W66" si="2">IF(N3&gt;L3,"Yes","No")</f>
        <v>No</v>
      </c>
    </row>
    <row r="4" spans="1:23" ht="12.75" x14ac:dyDescent="0.2">
      <c r="A4" s="1">
        <v>111621</v>
      </c>
      <c r="B4" s="4">
        <v>44249.505555555559</v>
      </c>
      <c r="C4" s="1" t="s">
        <v>27</v>
      </c>
      <c r="D4" s="1" t="s">
        <v>626</v>
      </c>
      <c r="E4" s="1" t="s">
        <v>666</v>
      </c>
      <c r="F4" s="1" t="str">
        <f t="shared" si="0"/>
        <v>Tomi Yamamoto</v>
      </c>
      <c r="G4" s="1" t="s">
        <v>28</v>
      </c>
      <c r="H4" s="1" t="s">
        <v>15</v>
      </c>
      <c r="I4" s="1" t="s">
        <v>29</v>
      </c>
      <c r="J4" s="1" t="s">
        <v>17</v>
      </c>
      <c r="K4" s="1" t="s">
        <v>18</v>
      </c>
      <c r="L4" s="7">
        <v>44260.611111111109</v>
      </c>
      <c r="M4" s="1" t="s">
        <v>19</v>
      </c>
      <c r="N4" s="2">
        <v>44250.005555555559</v>
      </c>
      <c r="O4" s="1" t="s">
        <v>618</v>
      </c>
      <c r="P4" s="1" t="s">
        <v>619</v>
      </c>
      <c r="Q4" s="1" t="s">
        <v>20</v>
      </c>
      <c r="R4" s="1" t="s">
        <v>30</v>
      </c>
      <c r="S4" t="str">
        <f t="array" ref="S4">LOOKUP(2,1/(COUNTIF($S$1:S3,$F$2:$F$550)=0),$F$2:$F$550)</f>
        <v>John Brown</v>
      </c>
      <c r="T4" s="1" t="str">
        <f t="array" ref="T4">LOOKUP(2,1/(COUNTIF($T$1:T3,$Q$2:$Q$550)=0),$Q$2:$Q$550)</f>
        <v>Jared Smith</v>
      </c>
      <c r="U4" t="str">
        <f t="array" ref="U4">LOOKUP(2,1/(COUNTIF($U$1:U3,$C$2:$C$550)=0),$C$2:$C$550)</f>
        <v>WGET.SH Error Encountered</v>
      </c>
      <c r="V4" s="3">
        <f t="shared" si="1"/>
        <v>44249.672222222223</v>
      </c>
      <c r="W4" t="str">
        <f t="shared" si="2"/>
        <v>No</v>
      </c>
    </row>
    <row r="5" spans="1:23" ht="12.75" x14ac:dyDescent="0.2">
      <c r="A5" s="1">
        <v>111608</v>
      </c>
      <c r="B5" s="4">
        <v>44242.486805555556</v>
      </c>
      <c r="C5" s="1" t="s">
        <v>31</v>
      </c>
      <c r="D5" s="1" t="s">
        <v>627</v>
      </c>
      <c r="E5" s="1" t="s">
        <v>667</v>
      </c>
      <c r="F5" s="1" t="str">
        <f t="shared" si="0"/>
        <v>Riza Richardson</v>
      </c>
      <c r="G5" s="1" t="s">
        <v>32</v>
      </c>
      <c r="H5" s="1" t="s">
        <v>15</v>
      </c>
      <c r="I5" s="1" t="s">
        <v>16</v>
      </c>
      <c r="J5" s="1" t="s">
        <v>17</v>
      </c>
      <c r="K5" s="1" t="s">
        <v>18</v>
      </c>
      <c r="L5" s="7">
        <v>44251.736111111109</v>
      </c>
      <c r="M5" s="1" t="s">
        <v>19</v>
      </c>
      <c r="N5" s="2">
        <v>44242.986805555556</v>
      </c>
      <c r="O5" s="1" t="s">
        <v>618</v>
      </c>
      <c r="P5" s="1" t="s">
        <v>619</v>
      </c>
      <c r="Q5" s="1" t="s">
        <v>20</v>
      </c>
      <c r="R5" s="1" t="s">
        <v>26</v>
      </c>
      <c r="S5" t="str">
        <f t="array" ref="S5">LOOKUP(2,1/(COUNTIF($S$1:S4,$F$2:$F$550)=0),$F$2:$F$550)</f>
        <v>Jasper John</v>
      </c>
      <c r="T5" s="1" t="str">
        <f t="array" ref="T5">LOOKUP(2,1/(COUNTIF($T$1:T4,$Q$2:$Q$550)=0),$Q$2:$Q$550)</f>
        <v>Stellar Murad</v>
      </c>
      <c r="U5" t="str">
        <f t="array" ref="U5">LOOKUP(2,1/(COUNTIF($U$1:U4,$C$2:$C$550)=0),$C$2:$C$550)</f>
        <v>Component Interface based Web Services ERROR</v>
      </c>
      <c r="V5" s="3">
        <f t="shared" si="1"/>
        <v>44242.65347222222</v>
      </c>
      <c r="W5" t="str">
        <f t="shared" si="2"/>
        <v>No</v>
      </c>
    </row>
    <row r="6" spans="1:23" ht="12.75" x14ac:dyDescent="0.2">
      <c r="A6" s="1">
        <v>111596</v>
      </c>
      <c r="B6" s="4">
        <v>44218.456944444442</v>
      </c>
      <c r="C6" s="1" t="s">
        <v>33</v>
      </c>
      <c r="D6" s="1" t="s">
        <v>627</v>
      </c>
      <c r="E6" s="1" t="s">
        <v>667</v>
      </c>
      <c r="F6" s="1" t="str">
        <f t="shared" si="0"/>
        <v>Riza Richardson</v>
      </c>
      <c r="G6" s="1" t="s">
        <v>32</v>
      </c>
      <c r="H6" s="1" t="s">
        <v>15</v>
      </c>
      <c r="I6" s="1" t="s">
        <v>16</v>
      </c>
      <c r="J6" s="1" t="s">
        <v>17</v>
      </c>
      <c r="K6" s="1" t="s">
        <v>18</v>
      </c>
      <c r="L6" s="7">
        <v>44225.72152777778</v>
      </c>
      <c r="M6" s="1" t="s">
        <v>19</v>
      </c>
      <c r="N6" s="2">
        <v>44218.956944444442</v>
      </c>
      <c r="O6" s="1" t="s">
        <v>618</v>
      </c>
      <c r="P6" s="1" t="s">
        <v>619</v>
      </c>
      <c r="Q6" s="1" t="s">
        <v>20</v>
      </c>
      <c r="R6" s="1" t="s">
        <v>26</v>
      </c>
      <c r="S6" t="str">
        <f t="array" ref="S6">LOOKUP(2,1/(COUNTIF($S$1:S5,$F$2:$F$550)=0),$F$2:$F$550)</f>
        <v>Aurora Miller</v>
      </c>
      <c r="T6" s="1" t="str">
        <f t="array" ref="T6">LOOKUP(2,1/(COUNTIF($T$1:T5,$Q$2:$Q$550)=0),$Q$2:$Q$550)</f>
        <v>Satya Prakash</v>
      </c>
      <c r="U6" t="str">
        <f t="array" ref="U6">LOOKUP(2,1/(COUNTIF($U$1:U5,$C$2:$C$550)=0),$C$2:$C$550)</f>
        <v>Faculty Roles for Viewing Query Report</v>
      </c>
      <c r="V6" s="3">
        <f t="shared" si="1"/>
        <v>44218.623611111107</v>
      </c>
      <c r="W6" t="str">
        <f t="shared" si="2"/>
        <v>No</v>
      </c>
    </row>
    <row r="7" spans="1:23" ht="12.75" x14ac:dyDescent="0.2">
      <c r="A7" s="1">
        <v>111491</v>
      </c>
      <c r="B7" s="4">
        <v>44063.4</v>
      </c>
      <c r="C7" s="1" t="s">
        <v>34</v>
      </c>
      <c r="D7" s="1" t="s">
        <v>628</v>
      </c>
      <c r="E7" s="1" t="s">
        <v>668</v>
      </c>
      <c r="F7" s="1" t="str">
        <f t="shared" si="0"/>
        <v>Aurora Miller</v>
      </c>
      <c r="G7" s="9" t="s">
        <v>35</v>
      </c>
      <c r="H7" s="1" t="s">
        <v>15</v>
      </c>
      <c r="I7" s="1" t="s">
        <v>16</v>
      </c>
      <c r="J7" s="1" t="s">
        <v>17</v>
      </c>
      <c r="K7" s="1" t="s">
        <v>18</v>
      </c>
      <c r="L7" s="7">
        <v>44211.692361111112</v>
      </c>
      <c r="M7" s="1" t="s">
        <v>19</v>
      </c>
      <c r="N7" s="2">
        <v>44063.9</v>
      </c>
      <c r="O7" s="1" t="s">
        <v>618</v>
      </c>
      <c r="P7" s="1" t="s">
        <v>619</v>
      </c>
      <c r="Q7" s="1" t="s">
        <v>20</v>
      </c>
      <c r="R7" s="1" t="s">
        <v>21</v>
      </c>
      <c r="S7" t="str">
        <f t="array" ref="S7">LOOKUP(2,1/(COUNTIF($S$1:S6,$F$2:$F$550)=0),$F$2:$F$550)</f>
        <v>Kenex Willows</v>
      </c>
      <c r="T7" s="1" t="str">
        <f t="array" ref="T7">LOOKUP(2,1/(COUNTIF($T$1:T6,$Q$2:$Q$550)=0),$Q$2:$Q$550)</f>
        <v>Mark Jikkins</v>
      </c>
      <c r="U7" t="str">
        <f t="array" ref="U7">LOOKUP(2,1/(COUNTIF($U$1:U6,$C$2:$C$550)=0),$C$2:$C$550)</f>
        <v>Can't access Dev. Instance</v>
      </c>
      <c r="V7" s="3">
        <f t="shared" si="1"/>
        <v>44063.566666666666</v>
      </c>
      <c r="W7" t="str">
        <f t="shared" si="2"/>
        <v>No</v>
      </c>
    </row>
    <row r="8" spans="1:23" ht="12.75" x14ac:dyDescent="0.2">
      <c r="A8" s="1">
        <v>111571</v>
      </c>
      <c r="B8" s="4">
        <v>44175.399305555555</v>
      </c>
      <c r="C8" s="1" t="s">
        <v>36</v>
      </c>
      <c r="D8" s="1" t="s">
        <v>628</v>
      </c>
      <c r="E8" s="1" t="s">
        <v>668</v>
      </c>
      <c r="F8" s="1" t="str">
        <f t="shared" si="0"/>
        <v>Aurora Miller</v>
      </c>
      <c r="G8" s="1" t="s">
        <v>35</v>
      </c>
      <c r="H8" s="1" t="s">
        <v>15</v>
      </c>
      <c r="I8" s="1" t="s">
        <v>16</v>
      </c>
      <c r="J8" s="1" t="s">
        <v>17</v>
      </c>
      <c r="K8" s="1" t="s">
        <v>18</v>
      </c>
      <c r="L8" s="7">
        <v>44200.742361111108</v>
      </c>
      <c r="M8" s="1" t="s">
        <v>19</v>
      </c>
      <c r="N8" s="2">
        <v>44175.899305555555</v>
      </c>
      <c r="O8" s="1" t="s">
        <v>618</v>
      </c>
      <c r="P8" s="1" t="s">
        <v>619</v>
      </c>
      <c r="Q8" s="1" t="s">
        <v>20</v>
      </c>
      <c r="R8" s="1" t="s">
        <v>21</v>
      </c>
      <c r="S8" t="str">
        <f t="array" ref="S8">LOOKUP(2,1/(COUNTIF($S$1:S7,$F$2:$F$550)=0),$F$2:$F$550)</f>
        <v>Jovan Brown</v>
      </c>
      <c r="U8" t="str">
        <f t="array" ref="U8">LOOKUP(2,1/(COUNTIF($U$1:U7,$C$2:$C$550)=0),$C$2:$C$550)</f>
        <v>SAP Dev Instance not Accessible</v>
      </c>
      <c r="V8" s="3">
        <f t="shared" si="1"/>
        <v>44175.565972222219</v>
      </c>
      <c r="W8" t="str">
        <f t="shared" si="2"/>
        <v>No</v>
      </c>
    </row>
    <row r="9" spans="1:23" ht="12.75" x14ac:dyDescent="0.2">
      <c r="A9" s="1">
        <v>111572</v>
      </c>
      <c r="B9" s="4">
        <v>44175.400694444441</v>
      </c>
      <c r="C9" s="1" t="s">
        <v>38</v>
      </c>
      <c r="D9" s="1" t="s">
        <v>628</v>
      </c>
      <c r="E9" s="1" t="s">
        <v>668</v>
      </c>
      <c r="F9" s="1" t="str">
        <f t="shared" si="0"/>
        <v>Aurora Miller</v>
      </c>
      <c r="G9" s="1" t="s">
        <v>35</v>
      </c>
      <c r="H9" s="1" t="s">
        <v>15</v>
      </c>
      <c r="I9" s="1" t="s">
        <v>16</v>
      </c>
      <c r="J9" s="1" t="s">
        <v>17</v>
      </c>
      <c r="K9" s="1" t="s">
        <v>18</v>
      </c>
      <c r="L9" s="7">
        <v>44200.741666666669</v>
      </c>
      <c r="M9" s="1" t="s">
        <v>19</v>
      </c>
      <c r="N9" s="2">
        <v>44175.900694444441</v>
      </c>
      <c r="O9" s="1" t="s">
        <v>618</v>
      </c>
      <c r="P9" s="1" t="s">
        <v>619</v>
      </c>
      <c r="Q9" s="1" t="s">
        <v>20</v>
      </c>
      <c r="R9" s="1" t="s">
        <v>21</v>
      </c>
      <c r="S9" t="str">
        <f t="array" ref="S9">LOOKUP(2,1/(COUNTIF($S$1:S8,$F$2:$F$550)=0),$F$2:$F$550)</f>
        <v>Marvin Peters</v>
      </c>
      <c r="U9" t="str">
        <f t="array" ref="U9">LOOKUP(2,1/(COUNTIF($U$1:U8,$C$2:$C$550)=0),$C$2:$C$550)</f>
        <v>Open VPN Accounts</v>
      </c>
      <c r="V9" s="3">
        <f t="shared" si="1"/>
        <v>44175.567361111105</v>
      </c>
      <c r="W9" t="str">
        <f t="shared" si="2"/>
        <v>No</v>
      </c>
    </row>
    <row r="10" spans="1:23" ht="12.75" x14ac:dyDescent="0.2">
      <c r="A10" s="1">
        <v>111573</v>
      </c>
      <c r="B10" s="4">
        <v>44175.40902777778</v>
      </c>
      <c r="C10" s="1" t="s">
        <v>39</v>
      </c>
      <c r="D10" s="1" t="s">
        <v>628</v>
      </c>
      <c r="E10" s="1" t="s">
        <v>668</v>
      </c>
      <c r="F10" s="1" t="str">
        <f t="shared" si="0"/>
        <v>Aurora Miller</v>
      </c>
      <c r="G10" s="1" t="s">
        <v>35</v>
      </c>
      <c r="H10" s="1" t="s">
        <v>15</v>
      </c>
      <c r="I10" s="1" t="s">
        <v>16</v>
      </c>
      <c r="J10" s="1" t="s">
        <v>17</v>
      </c>
      <c r="K10" s="1" t="s">
        <v>18</v>
      </c>
      <c r="L10" s="7">
        <v>44200.740972222222</v>
      </c>
      <c r="M10" s="1" t="s">
        <v>19</v>
      </c>
      <c r="N10" s="2">
        <v>44175.90902777778</v>
      </c>
      <c r="O10" s="1" t="s">
        <v>618</v>
      </c>
      <c r="P10" s="1" t="s">
        <v>619</v>
      </c>
      <c r="Q10" s="1" t="s">
        <v>20</v>
      </c>
      <c r="R10" s="1" t="s">
        <v>21</v>
      </c>
      <c r="S10" t="str">
        <f t="array" ref="S10">LOOKUP(2,1/(COUNTIF($S$1:S9,$F$2:$F$550)=0),$F$2:$F$550)</f>
        <v>Kian Rogers</v>
      </c>
      <c r="U10" t="str">
        <f t="array" ref="U10">LOOKUP(2,1/(COUNTIF($U$1:U9,$C$2:$C$550)=0),$C$2:$C$550)</f>
        <v>We cannot find UP_FORM5_1.</v>
      </c>
      <c r="V10" s="3">
        <f t="shared" si="1"/>
        <v>44175.575694444444</v>
      </c>
      <c r="W10" t="str">
        <f t="shared" si="2"/>
        <v>No</v>
      </c>
    </row>
    <row r="11" spans="1:23" ht="12.75" x14ac:dyDescent="0.2">
      <c r="A11" s="1">
        <v>111575</v>
      </c>
      <c r="B11" s="4">
        <v>44175.415972222225</v>
      </c>
      <c r="C11" s="1" t="s">
        <v>40</v>
      </c>
      <c r="D11" s="1" t="s">
        <v>628</v>
      </c>
      <c r="E11" s="1" t="s">
        <v>668</v>
      </c>
      <c r="F11" s="1" t="str">
        <f t="shared" si="0"/>
        <v>Aurora Miller</v>
      </c>
      <c r="G11" s="1" t="s">
        <v>35</v>
      </c>
      <c r="H11" s="1" t="s">
        <v>15</v>
      </c>
      <c r="I11" s="1" t="s">
        <v>16</v>
      </c>
      <c r="J11" s="1" t="s">
        <v>17</v>
      </c>
      <c r="K11" s="1" t="s">
        <v>18</v>
      </c>
      <c r="L11" s="7">
        <v>44200.739583333336</v>
      </c>
      <c r="M11" s="1" t="s">
        <v>19</v>
      </c>
      <c r="N11" s="2">
        <v>44175.915972222225</v>
      </c>
      <c r="O11" s="1" t="s">
        <v>618</v>
      </c>
      <c r="P11" s="1" t="s">
        <v>619</v>
      </c>
      <c r="Q11" s="1" t="s">
        <v>20</v>
      </c>
      <c r="R11" s="1" t="s">
        <v>21</v>
      </c>
      <c r="S11" t="str">
        <f t="array" ref="S11">LOOKUP(2,1/(COUNTIF($S$1:S10,$F$2:$F$550)=0),$F$2:$F$550)</f>
        <v>Troy Daniels</v>
      </c>
      <c r="U11" t="str">
        <f t="array" ref="U11">LOOKUP(2,1/(COUNTIF($U$1:U10,$C$2:$C$550)=0),$C$2:$C$550)</f>
        <v>Unable to show the Class in AA UI / Report</v>
      </c>
      <c r="V11" s="3">
        <f t="shared" si="1"/>
        <v>44175.582638888889</v>
      </c>
      <c r="W11" t="str">
        <f t="shared" si="2"/>
        <v>No</v>
      </c>
    </row>
    <row r="12" spans="1:23" ht="12.75" x14ac:dyDescent="0.2">
      <c r="A12" s="1">
        <v>111576</v>
      </c>
      <c r="B12" s="4">
        <v>44175.419444444444</v>
      </c>
      <c r="C12" s="1" t="s">
        <v>41</v>
      </c>
      <c r="D12" s="1" t="s">
        <v>628</v>
      </c>
      <c r="E12" s="1" t="s">
        <v>668</v>
      </c>
      <c r="F12" s="1" t="str">
        <f t="shared" si="0"/>
        <v>Aurora Miller</v>
      </c>
      <c r="G12" s="1" t="s">
        <v>35</v>
      </c>
      <c r="H12" s="1" t="s">
        <v>15</v>
      </c>
      <c r="I12" s="1" t="s">
        <v>16</v>
      </c>
      <c r="J12" s="1" t="s">
        <v>17</v>
      </c>
      <c r="K12" s="1" t="s">
        <v>18</v>
      </c>
      <c r="L12" s="7">
        <v>44200.738888888889</v>
      </c>
      <c r="M12" s="1" t="s">
        <v>19</v>
      </c>
      <c r="N12" s="2">
        <v>44175.919444444444</v>
      </c>
      <c r="O12" s="1" t="s">
        <v>618</v>
      </c>
      <c r="P12" s="1" t="s">
        <v>619</v>
      </c>
      <c r="Q12" s="1" t="s">
        <v>20</v>
      </c>
      <c r="R12" s="1" t="s">
        <v>21</v>
      </c>
      <c r="S12" t="str">
        <f t="array" ref="S12">LOOKUP(2,1/(COUNTIF($S$1:S11,$F$2:$F$550)=0),$F$2:$F$550)</f>
        <v>Jane Wilberts</v>
      </c>
      <c r="U12" t="str">
        <f t="array" ref="U12">LOOKUP(2,1/(COUNTIF($U$1:U11,$C$2:$C$550)=0),$C$2:$C$550)</f>
        <v>java.lang.NullPointerException in DEV environment</v>
      </c>
      <c r="V12" s="3">
        <f t="shared" si="1"/>
        <v>44175.586111111108</v>
      </c>
      <c r="W12" t="str">
        <f t="shared" si="2"/>
        <v>No</v>
      </c>
    </row>
    <row r="13" spans="1:23" ht="12.75" x14ac:dyDescent="0.2">
      <c r="A13" s="1">
        <v>111581</v>
      </c>
      <c r="B13" s="4">
        <v>44183.428472222222</v>
      </c>
      <c r="C13" s="1" t="s">
        <v>42</v>
      </c>
      <c r="D13" s="1" t="s">
        <v>629</v>
      </c>
      <c r="E13" s="1" t="s">
        <v>669</v>
      </c>
      <c r="F13" s="1" t="str">
        <f t="shared" si="0"/>
        <v>Kian Rogers</v>
      </c>
      <c r="G13" s="1" t="s">
        <v>43</v>
      </c>
      <c r="H13" s="1" t="s">
        <v>15</v>
      </c>
      <c r="I13" s="1" t="s">
        <v>16</v>
      </c>
      <c r="J13" s="1" t="s">
        <v>44</v>
      </c>
      <c r="K13" s="1" t="s">
        <v>18</v>
      </c>
      <c r="L13" s="7">
        <v>44200.501388888886</v>
      </c>
      <c r="M13" s="1" t="s">
        <v>19</v>
      </c>
      <c r="N13" s="2">
        <v>44183.928472222222</v>
      </c>
      <c r="O13" s="1" t="s">
        <v>618</v>
      </c>
      <c r="P13" s="1" t="s">
        <v>619</v>
      </c>
      <c r="Q13" s="1" t="s">
        <v>20</v>
      </c>
      <c r="R13" s="1" t="s">
        <v>26</v>
      </c>
      <c r="S13" t="str">
        <f t="array" ref="S13">LOOKUP(2,1/(COUNTIF($S$1:S12,$F$2:$F$550)=0),$F$2:$F$550)</f>
        <v>Riza Richardson</v>
      </c>
      <c r="U13" t="str">
        <f t="array" ref="U13">LOOKUP(2,1/(COUNTIF($U$1:U12,$C$2:$C$550)=0),$C$2:$C$550)</f>
        <v>Project Migration from DEV to PROD Instance</v>
      </c>
      <c r="V13" s="3" t="str">
        <f t="shared" si="1"/>
        <v>No SLA for Request</v>
      </c>
      <c r="W13" t="str">
        <f t="shared" si="2"/>
        <v>No</v>
      </c>
    </row>
    <row r="14" spans="1:23" ht="12.75" x14ac:dyDescent="0.2">
      <c r="A14" s="1">
        <v>111586</v>
      </c>
      <c r="B14" s="4">
        <v>44188.636805555558</v>
      </c>
      <c r="C14" s="1" t="s">
        <v>45</v>
      </c>
      <c r="D14" s="1" t="s">
        <v>630</v>
      </c>
      <c r="E14" s="1" t="s">
        <v>670</v>
      </c>
      <c r="F14" s="1" t="str">
        <f t="shared" si="0"/>
        <v>Kenex Willows</v>
      </c>
      <c r="G14" s="1" t="s">
        <v>46</v>
      </c>
      <c r="H14" s="1" t="s">
        <v>15</v>
      </c>
      <c r="I14" s="1" t="s">
        <v>16</v>
      </c>
      <c r="J14" s="1" t="s">
        <v>44</v>
      </c>
      <c r="K14" s="1" t="s">
        <v>18</v>
      </c>
      <c r="L14" s="7">
        <v>44193.734027777777</v>
      </c>
      <c r="M14" s="1" t="s">
        <v>19</v>
      </c>
      <c r="N14" s="2">
        <v>44189.136805555558</v>
      </c>
      <c r="O14" s="1" t="s">
        <v>618</v>
      </c>
      <c r="P14" s="1" t="s">
        <v>619</v>
      </c>
      <c r="Q14" s="1" t="s">
        <v>20</v>
      </c>
      <c r="R14" s="1" t="s">
        <v>26</v>
      </c>
      <c r="S14" t="str">
        <f t="array" ref="S14">LOOKUP(2,1/(COUNTIF($S$1:S13,$F$2:$F$550)=0),$F$2:$F$550)</f>
        <v>Kimberly Jones</v>
      </c>
      <c r="U14" t="str">
        <f t="array" ref="U14">LOOKUP(2,1/(COUNTIF($U$1:U13,$C$2:$C$550)=0),$C$2:$C$550)</f>
        <v>Integration Gateway Error</v>
      </c>
      <c r="V14" s="3" t="str">
        <f t="shared" si="1"/>
        <v>No SLA for Request</v>
      </c>
      <c r="W14" t="str">
        <f t="shared" si="2"/>
        <v>No</v>
      </c>
    </row>
    <row r="15" spans="1:23" ht="12.75" x14ac:dyDescent="0.2">
      <c r="A15" s="1">
        <v>111564</v>
      </c>
      <c r="B15" s="4">
        <v>44160.660416666666</v>
      </c>
      <c r="C15" s="1" t="s">
        <v>47</v>
      </c>
      <c r="D15" s="1" t="s">
        <v>628</v>
      </c>
      <c r="E15" s="1" t="s">
        <v>668</v>
      </c>
      <c r="F15" s="1" t="str">
        <f t="shared" si="0"/>
        <v>Aurora Miller</v>
      </c>
      <c r="G15" s="1" t="s">
        <v>35</v>
      </c>
      <c r="H15" s="1" t="s">
        <v>15</v>
      </c>
      <c r="I15" s="1" t="s">
        <v>16</v>
      </c>
      <c r="J15" s="1" t="s">
        <v>17</v>
      </c>
      <c r="K15" s="1" t="s">
        <v>18</v>
      </c>
      <c r="L15" s="7">
        <v>44175.71875</v>
      </c>
      <c r="M15" s="1" t="s">
        <v>19</v>
      </c>
      <c r="N15" s="2">
        <v>44161.160416666666</v>
      </c>
      <c r="O15" s="1" t="s">
        <v>618</v>
      </c>
      <c r="P15" s="1" t="s">
        <v>619</v>
      </c>
      <c r="Q15" s="1" t="s">
        <v>48</v>
      </c>
      <c r="R15" s="1" t="s">
        <v>21</v>
      </c>
      <c r="S15" t="str">
        <f t="array" ref="S15">LOOKUP(2,1/(COUNTIF($S$1:S14,$F$2:$F$550)=0),$F$2:$F$550)</f>
        <v>Erick White</v>
      </c>
      <c r="U15" t="str">
        <f t="array" ref="U15">LOOKUP(2,1/(COUNTIF($U$1:U14,$C$2:$C$550)=0),$C$2:$C$550)</f>
        <v>Restart of Instances</v>
      </c>
      <c r="V15" s="3">
        <f t="shared" si="1"/>
        <v>44160.82708333333</v>
      </c>
      <c r="W15" t="str">
        <f t="shared" si="2"/>
        <v>No</v>
      </c>
    </row>
    <row r="16" spans="1:23" ht="12.75" x14ac:dyDescent="0.2">
      <c r="A16" s="1">
        <v>111550</v>
      </c>
      <c r="B16" s="4">
        <v>44145.450694444444</v>
      </c>
      <c r="C16" s="1" t="s">
        <v>49</v>
      </c>
      <c r="D16" s="1" t="s">
        <v>627</v>
      </c>
      <c r="E16" s="1" t="s">
        <v>667</v>
      </c>
      <c r="F16" s="1" t="str">
        <f t="shared" si="0"/>
        <v>Riza Richardson</v>
      </c>
      <c r="G16" s="1" t="s">
        <v>32</v>
      </c>
      <c r="H16" s="1" t="s">
        <v>15</v>
      </c>
      <c r="I16" s="1" t="s">
        <v>16</v>
      </c>
      <c r="J16" s="1" t="s">
        <v>17</v>
      </c>
      <c r="K16" s="1" t="s">
        <v>18</v>
      </c>
      <c r="L16" s="7">
        <v>44151.624305555553</v>
      </c>
      <c r="M16" s="1" t="s">
        <v>19</v>
      </c>
      <c r="N16" s="2">
        <v>44145.950694444444</v>
      </c>
      <c r="O16" s="1" t="s">
        <v>618</v>
      </c>
      <c r="P16" s="1" t="s">
        <v>619</v>
      </c>
      <c r="Q16" s="1" t="s">
        <v>20</v>
      </c>
      <c r="R16" s="1" t="s">
        <v>26</v>
      </c>
      <c r="S16" t="str">
        <f t="array" ref="S16">LOOKUP(2,1/(COUNTIF($S$1:S15,$F$2:$F$550)=0),$F$2:$F$550)</f>
        <v>Kezia Richards</v>
      </c>
      <c r="U16" t="str">
        <f t="array" ref="U16">LOOKUP(2,1/(COUNTIF($U$1:U15,$C$2:$C$550)=0),$C$2:$C$550)</f>
        <v>Removing Student program/plan.</v>
      </c>
      <c r="V16" s="3">
        <f t="shared" si="1"/>
        <v>44145.617361111108</v>
      </c>
      <c r="W16" t="str">
        <f t="shared" si="2"/>
        <v>No</v>
      </c>
    </row>
    <row r="17" spans="1:23" ht="12.75" x14ac:dyDescent="0.2">
      <c r="A17" s="1">
        <v>111530</v>
      </c>
      <c r="B17" s="4">
        <v>44112.728472222225</v>
      </c>
      <c r="C17" s="1" t="s">
        <v>50</v>
      </c>
      <c r="D17" s="1" t="s">
        <v>629</v>
      </c>
      <c r="E17" s="1" t="s">
        <v>669</v>
      </c>
      <c r="F17" s="1" t="str">
        <f t="shared" si="0"/>
        <v>Kian Rogers</v>
      </c>
      <c r="G17" s="1" t="s">
        <v>43</v>
      </c>
      <c r="H17" s="1" t="s">
        <v>15</v>
      </c>
      <c r="I17" s="1" t="s">
        <v>16</v>
      </c>
      <c r="J17" s="1" t="s">
        <v>44</v>
      </c>
      <c r="K17" s="1" t="s">
        <v>18</v>
      </c>
      <c r="L17" s="7">
        <v>44120.579861111109</v>
      </c>
      <c r="M17" s="1" t="s">
        <v>19</v>
      </c>
      <c r="N17" s="2">
        <v>44113.228472222225</v>
      </c>
      <c r="O17" s="1" t="s">
        <v>618</v>
      </c>
      <c r="P17" s="1" t="s">
        <v>619</v>
      </c>
      <c r="Q17" s="1" t="s">
        <v>20</v>
      </c>
      <c r="R17" s="1" t="s">
        <v>26</v>
      </c>
      <c r="S17" t="str">
        <f t="array" ref="S17">LOOKUP(2,1/(COUNTIF($S$1:S16,$F$2:$F$550)=0),$F$2:$F$550)</f>
        <v>Vic Vincent</v>
      </c>
      <c r="U17" t="str">
        <f t="array" ref="U17">LOOKUP(2,1/(COUNTIF($U$1:U16,$C$2:$C$550)=0),$C$2:$C$550)</f>
        <v>No search results returned in CS 9.2</v>
      </c>
      <c r="V17" s="3" t="str">
        <f t="shared" si="1"/>
        <v>No SLA for Request</v>
      </c>
      <c r="W17" t="str">
        <f t="shared" si="2"/>
        <v>No</v>
      </c>
    </row>
    <row r="18" spans="1:23" ht="12.75" x14ac:dyDescent="0.2">
      <c r="A18" s="1">
        <v>111511</v>
      </c>
      <c r="B18" s="4">
        <v>44102.620138888888</v>
      </c>
      <c r="C18" s="1" t="s">
        <v>51</v>
      </c>
      <c r="D18" s="1" t="s">
        <v>631</v>
      </c>
      <c r="E18" s="1" t="s">
        <v>671</v>
      </c>
      <c r="F18" s="1" t="str">
        <f t="shared" si="0"/>
        <v>Jane Wilberts</v>
      </c>
      <c r="G18" s="1" t="s">
        <v>52</v>
      </c>
      <c r="H18" s="1" t="s">
        <v>15</v>
      </c>
      <c r="I18" s="1" t="s">
        <v>29</v>
      </c>
      <c r="J18" s="1" t="s">
        <v>44</v>
      </c>
      <c r="K18" s="1" t="s">
        <v>53</v>
      </c>
      <c r="L18" s="7">
        <v>44111.581250000003</v>
      </c>
      <c r="M18" s="1" t="s">
        <v>19</v>
      </c>
      <c r="N18" s="2">
        <v>44102.786805555559</v>
      </c>
      <c r="O18" s="1" t="s">
        <v>618</v>
      </c>
      <c r="P18" s="1" t="s">
        <v>619</v>
      </c>
      <c r="Q18" s="1" t="s">
        <v>20</v>
      </c>
      <c r="R18" s="1" t="s">
        <v>30</v>
      </c>
      <c r="S18" t="str">
        <f t="array" ref="S18">LOOKUP(2,1/(COUNTIF($S$1:S17,$F$2:$F$550)=0),$F$2:$F$550)</f>
        <v>Paul Jiggins</v>
      </c>
      <c r="U18" t="str">
        <f t="array" ref="U18">LOOKUP(2,1/(COUNTIF($U$1:U17,$C$2:$C$550)=0),$C$2:$C$550)</f>
        <v>Tagging Completion Error</v>
      </c>
      <c r="V18" s="3" t="str">
        <f t="shared" si="1"/>
        <v>No SLA for Request</v>
      </c>
      <c r="W18" t="str">
        <f t="shared" si="2"/>
        <v>No</v>
      </c>
    </row>
    <row r="19" spans="1:23" ht="12.75" x14ac:dyDescent="0.2">
      <c r="A19" s="1">
        <v>111493</v>
      </c>
      <c r="B19" s="4">
        <v>44066.48541666667</v>
      </c>
      <c r="C19" s="1" t="s">
        <v>54</v>
      </c>
      <c r="D19" s="1" t="s">
        <v>630</v>
      </c>
      <c r="E19" s="1" t="s">
        <v>670</v>
      </c>
      <c r="F19" s="1" t="str">
        <f t="shared" si="0"/>
        <v>Kenex Willows</v>
      </c>
      <c r="G19" s="1" t="s">
        <v>46</v>
      </c>
      <c r="H19" s="1" t="s">
        <v>15</v>
      </c>
      <c r="I19" s="1" t="s">
        <v>16</v>
      </c>
      <c r="J19" s="1" t="s">
        <v>17</v>
      </c>
      <c r="K19" s="1" t="s">
        <v>18</v>
      </c>
      <c r="L19" s="7">
        <v>44071.713888888888</v>
      </c>
      <c r="M19" s="1" t="s">
        <v>19</v>
      </c>
      <c r="N19" s="2">
        <v>44066.98541666667</v>
      </c>
      <c r="O19" s="1" t="s">
        <v>618</v>
      </c>
      <c r="P19" s="1" t="s">
        <v>619</v>
      </c>
      <c r="Q19" s="1" t="s">
        <v>20</v>
      </c>
      <c r="R19" s="1" t="s">
        <v>26</v>
      </c>
      <c r="S19" t="str">
        <f t="array" ref="S19">LOOKUP(2,1/(COUNTIF($S$1:S18,$F$2:$F$550)=0),$F$2:$F$550)</f>
        <v>Wilson Campus</v>
      </c>
      <c r="U19" t="str">
        <f t="array" ref="U19">LOOKUP(2,1/(COUNTIF($U$1:U18,$C$2:$C$550)=0),$C$2:$C$550)</f>
        <v>Run SQR file in CS 9.2</v>
      </c>
      <c r="V19" s="3">
        <f t="shared" si="1"/>
        <v>44066.652083333334</v>
      </c>
      <c r="W19" t="str">
        <f t="shared" si="2"/>
        <v>No</v>
      </c>
    </row>
    <row r="20" spans="1:23" ht="12.75" x14ac:dyDescent="0.2">
      <c r="A20" s="1">
        <v>111487</v>
      </c>
      <c r="B20" s="4">
        <v>44058.52847222222</v>
      </c>
      <c r="C20" s="1" t="s">
        <v>55</v>
      </c>
      <c r="D20" s="1" t="s">
        <v>632</v>
      </c>
      <c r="E20" s="1" t="s">
        <v>672</v>
      </c>
      <c r="F20" s="1" t="str">
        <f t="shared" si="0"/>
        <v>Marvin Peters</v>
      </c>
      <c r="G20" s="1" t="s">
        <v>56</v>
      </c>
      <c r="H20" s="1" t="s">
        <v>15</v>
      </c>
      <c r="I20" s="1" t="s">
        <v>16</v>
      </c>
      <c r="J20" s="1" t="s">
        <v>17</v>
      </c>
      <c r="K20" s="1" t="s">
        <v>18</v>
      </c>
      <c r="L20" s="7">
        <v>44067.760416666664</v>
      </c>
      <c r="M20" s="1" t="s">
        <v>19</v>
      </c>
      <c r="N20" s="2">
        <v>44059.02847222222</v>
      </c>
      <c r="O20" s="1" t="s">
        <v>618</v>
      </c>
      <c r="P20" s="1" t="s">
        <v>619</v>
      </c>
      <c r="Q20" s="1" t="s">
        <v>20</v>
      </c>
      <c r="R20" s="1" t="s">
        <v>21</v>
      </c>
      <c r="S20" t="str">
        <f t="array" ref="S20">LOOKUP(2,1/(COUNTIF($S$1:S19,$F$2:$F$550)=0),$F$2:$F$550)</f>
        <v>Julius Wright</v>
      </c>
      <c r="U20" t="str">
        <f t="array" ref="U20">LOOKUP(2,1/(COUNTIF($U$1:U19,$C$2:$C$550)=0),$C$2:$C$550)</f>
        <v>JDE Error Page After Prod Activity</v>
      </c>
      <c r="V20" s="3">
        <f t="shared" si="1"/>
        <v>44058.695138888885</v>
      </c>
      <c r="W20" t="str">
        <f t="shared" si="2"/>
        <v>No</v>
      </c>
    </row>
    <row r="21" spans="1:23" ht="12.75" x14ac:dyDescent="0.2">
      <c r="A21" s="1">
        <v>111479</v>
      </c>
      <c r="B21" s="4">
        <v>44050.572222222225</v>
      </c>
      <c r="C21" s="1" t="s">
        <v>57</v>
      </c>
      <c r="D21" s="1" t="s">
        <v>626</v>
      </c>
      <c r="E21" s="1" t="s">
        <v>666</v>
      </c>
      <c r="F21" s="1" t="str">
        <f t="shared" si="0"/>
        <v>Tomi Yamamoto</v>
      </c>
      <c r="G21" s="1" t="s">
        <v>28</v>
      </c>
      <c r="H21" s="1" t="s">
        <v>15</v>
      </c>
      <c r="I21" s="1" t="s">
        <v>29</v>
      </c>
      <c r="J21" s="1" t="s">
        <v>17</v>
      </c>
      <c r="K21" s="1" t="s">
        <v>18</v>
      </c>
      <c r="L21" s="7">
        <v>44061.714583333334</v>
      </c>
      <c r="M21" s="1" t="s">
        <v>19</v>
      </c>
      <c r="N21" s="2">
        <v>44051.072222222225</v>
      </c>
      <c r="O21" s="1" t="s">
        <v>618</v>
      </c>
      <c r="P21" s="1" t="s">
        <v>619</v>
      </c>
      <c r="Q21" s="1" t="s">
        <v>20</v>
      </c>
      <c r="R21" s="1" t="s">
        <v>30</v>
      </c>
      <c r="S21" t="str">
        <f t="array" ref="S21">LOOKUP(2,1/(COUNTIF($S$1:S20,$F$2:$F$550)=0),$F$2:$F$550)</f>
        <v>Will Roberts</v>
      </c>
      <c r="U21" t="str">
        <f t="array" ref="U21">LOOKUP(2,1/(COUNTIF($U$1:U20,$C$2:$C$550)=0),$C$2:$C$550)</f>
        <v>DV Approval</v>
      </c>
      <c r="V21" s="3">
        <f t="shared" si="1"/>
        <v>44050.738888888889</v>
      </c>
      <c r="W21" t="str">
        <f t="shared" si="2"/>
        <v>No</v>
      </c>
    </row>
    <row r="22" spans="1:23" ht="12.75" x14ac:dyDescent="0.2">
      <c r="A22" s="1">
        <v>111451</v>
      </c>
      <c r="B22" s="4">
        <v>44013.383333333331</v>
      </c>
      <c r="C22" s="1" t="s">
        <v>58</v>
      </c>
      <c r="D22" s="1" t="s">
        <v>633</v>
      </c>
      <c r="E22" s="1" t="s">
        <v>673</v>
      </c>
      <c r="F22" s="1" t="str">
        <f t="shared" si="0"/>
        <v>Monique Smiths</v>
      </c>
      <c r="G22" s="1" t="s">
        <v>59</v>
      </c>
      <c r="H22" s="1" t="s">
        <v>15</v>
      </c>
      <c r="I22" s="1" t="s">
        <v>29</v>
      </c>
      <c r="J22" s="1" t="s">
        <v>17</v>
      </c>
      <c r="K22" s="1" t="s">
        <v>60</v>
      </c>
      <c r="L22" s="7">
        <v>44021.636111111111</v>
      </c>
      <c r="M22" s="1" t="s">
        <v>19</v>
      </c>
      <c r="N22" s="2">
        <v>44014.708333333336</v>
      </c>
      <c r="O22" s="1" t="s">
        <v>618</v>
      </c>
      <c r="P22" s="1" t="s">
        <v>619</v>
      </c>
      <c r="Q22" s="1" t="s">
        <v>20</v>
      </c>
      <c r="R22" s="1" t="s">
        <v>30</v>
      </c>
      <c r="S22" t="str">
        <f t="array" ref="S22">LOOKUP(2,1/(COUNTIF($S$1:S21,$F$2:$F$550)=0),$F$2:$F$550)</f>
        <v>Bladimir Macdonald</v>
      </c>
      <c r="U22" t="str">
        <f t="array" ref="U22">LOOKUP(2,1/(COUNTIF($U$1:U21,$C$2:$C$550)=0),$C$2:$C$550)</f>
        <v>Inactive session in Web Server</v>
      </c>
      <c r="V22" s="3">
        <f t="shared" si="1"/>
        <v>44013.549999999996</v>
      </c>
      <c r="W22" t="str">
        <f t="shared" si="2"/>
        <v>No</v>
      </c>
    </row>
    <row r="23" spans="1:23" ht="12.75" x14ac:dyDescent="0.2">
      <c r="A23" s="1">
        <v>111430</v>
      </c>
      <c r="B23" s="4">
        <v>43984.43472222222</v>
      </c>
      <c r="C23" s="1" t="s">
        <v>61</v>
      </c>
      <c r="D23" s="1" t="s">
        <v>628</v>
      </c>
      <c r="E23" s="1" t="s">
        <v>668</v>
      </c>
      <c r="F23" s="1" t="str">
        <f t="shared" si="0"/>
        <v>Aurora Miller</v>
      </c>
      <c r="G23" s="1" t="s">
        <v>35</v>
      </c>
      <c r="H23" s="1" t="s">
        <v>15</v>
      </c>
      <c r="I23" s="1" t="s">
        <v>16</v>
      </c>
      <c r="J23" s="1" t="s">
        <v>17</v>
      </c>
      <c r="K23" s="1" t="s">
        <v>18</v>
      </c>
      <c r="L23" s="7">
        <v>43998.740972222222</v>
      </c>
      <c r="M23" s="1" t="s">
        <v>19</v>
      </c>
      <c r="N23" s="2" t="s">
        <v>620</v>
      </c>
      <c r="O23" s="1" t="s">
        <v>618</v>
      </c>
      <c r="P23" s="1" t="s">
        <v>619</v>
      </c>
      <c r="Q23" s="1" t="s">
        <v>20</v>
      </c>
      <c r="R23" s="1" t="s">
        <v>21</v>
      </c>
      <c r="S23" t="str">
        <f t="array" ref="S23">LOOKUP(2,1/(COUNTIF($S$1:S22,$F$2:$F$550)=0),$F$2:$F$550)</f>
        <v>Ralph Rogers</v>
      </c>
      <c r="U23" t="str">
        <f t="array" ref="U23">LOOKUP(2,1/(COUNTIF($U$1:U22,$C$2:$C$550)=0),$C$2:$C$550)</f>
        <v>Request ECI for the Student Advisor Page</v>
      </c>
      <c r="V23" s="3">
        <f t="shared" si="1"/>
        <v>43984.601388888885</v>
      </c>
      <c r="W23" t="str">
        <f t="shared" si="2"/>
        <v>Yes</v>
      </c>
    </row>
    <row r="24" spans="1:23" ht="12.75" x14ac:dyDescent="0.2">
      <c r="A24" s="1">
        <v>111424</v>
      </c>
      <c r="B24" s="4">
        <v>43978.393055555556</v>
      </c>
      <c r="C24" s="1" t="s">
        <v>62</v>
      </c>
      <c r="D24" s="1" t="s">
        <v>628</v>
      </c>
      <c r="E24" s="1" t="s">
        <v>668</v>
      </c>
      <c r="F24" s="1" t="str">
        <f t="shared" si="0"/>
        <v>Aurora Miller</v>
      </c>
      <c r="G24" s="1" t="s">
        <v>35</v>
      </c>
      <c r="H24" s="1" t="s">
        <v>15</v>
      </c>
      <c r="I24" s="1" t="s">
        <v>16</v>
      </c>
      <c r="J24" s="1" t="s">
        <v>17</v>
      </c>
      <c r="K24" s="1" t="s">
        <v>18</v>
      </c>
      <c r="L24" s="7">
        <v>43992.725694444445</v>
      </c>
      <c r="M24" s="1" t="s">
        <v>19</v>
      </c>
      <c r="N24" s="2" t="s">
        <v>620</v>
      </c>
      <c r="O24" s="1" t="s">
        <v>618</v>
      </c>
      <c r="P24" s="1" t="s">
        <v>619</v>
      </c>
      <c r="Q24" s="1" t="s">
        <v>20</v>
      </c>
      <c r="R24" s="1" t="s">
        <v>21</v>
      </c>
      <c r="S24" t="str">
        <f t="array" ref="S24">LOOKUP(2,1/(COUNTIF($S$1:S23,$F$2:$F$550)=0),$F$2:$F$550)</f>
        <v>Melody Thompson</v>
      </c>
      <c r="U24" t="str">
        <f t="array" ref="U24">LOOKUP(2,1/(COUNTIF($U$1:U23,$C$2:$C$550)=0),$C$2:$C$550)</f>
        <v>test</v>
      </c>
      <c r="V24" s="3">
        <f t="shared" si="1"/>
        <v>43978.55972222222</v>
      </c>
      <c r="W24" t="str">
        <f t="shared" si="2"/>
        <v>Yes</v>
      </c>
    </row>
    <row r="25" spans="1:23" ht="12.75" x14ac:dyDescent="0.2">
      <c r="A25" s="1">
        <v>111416</v>
      </c>
      <c r="B25" s="4">
        <v>43948.39166666667</v>
      </c>
      <c r="C25" s="1" t="s">
        <v>63</v>
      </c>
      <c r="D25" s="1" t="s">
        <v>628</v>
      </c>
      <c r="E25" s="1" t="s">
        <v>668</v>
      </c>
      <c r="F25" s="1" t="str">
        <f t="shared" si="0"/>
        <v>Aurora Miller</v>
      </c>
      <c r="G25" s="1" t="s">
        <v>35</v>
      </c>
      <c r="H25" s="1" t="s">
        <v>15</v>
      </c>
      <c r="I25" s="1" t="s">
        <v>16</v>
      </c>
      <c r="J25" s="1" t="s">
        <v>17</v>
      </c>
      <c r="K25" s="1" t="s">
        <v>18</v>
      </c>
      <c r="L25" s="7">
        <v>43955.716666666667</v>
      </c>
      <c r="M25" s="1" t="s">
        <v>19</v>
      </c>
      <c r="N25" s="2" t="s">
        <v>620</v>
      </c>
      <c r="O25" s="1" t="s">
        <v>618</v>
      </c>
      <c r="P25" s="1" t="s">
        <v>619</v>
      </c>
      <c r="Q25" s="1" t="s">
        <v>20</v>
      </c>
      <c r="R25" s="1" t="s">
        <v>21</v>
      </c>
      <c r="S25" t="str">
        <f t="array" ref="S25">LOOKUP(2,1/(COUNTIF($S$1:S24,$F$2:$F$550)=0),$F$2:$F$550)</f>
        <v>Reah Junes</v>
      </c>
      <c r="U25" t="str">
        <f t="array" ref="U25">LOOKUP(2,1/(COUNTIF($U$1:U24,$C$2:$C$550)=0),$C$2:$C$550)</f>
        <v>Error upon saving template</v>
      </c>
      <c r="V25" s="3">
        <f t="shared" si="1"/>
        <v>43948.558333333334</v>
      </c>
      <c r="W25" t="str">
        <f t="shared" si="2"/>
        <v>Yes</v>
      </c>
    </row>
    <row r="26" spans="1:23" ht="12.75" x14ac:dyDescent="0.2">
      <c r="A26" s="1">
        <v>111403</v>
      </c>
      <c r="B26" s="4">
        <v>43913.4</v>
      </c>
      <c r="C26" s="1" t="s">
        <v>64</v>
      </c>
      <c r="D26" s="1" t="s">
        <v>634</v>
      </c>
      <c r="E26" s="1" t="s">
        <v>674</v>
      </c>
      <c r="F26" s="1" t="str">
        <f t="shared" si="0"/>
        <v>Melody Thompson</v>
      </c>
      <c r="G26" s="1" t="s">
        <v>65</v>
      </c>
      <c r="H26" s="1" t="s">
        <v>15</v>
      </c>
      <c r="I26" s="1" t="s">
        <v>16</v>
      </c>
      <c r="J26" s="1" t="s">
        <v>17</v>
      </c>
      <c r="K26" s="1" t="s">
        <v>18</v>
      </c>
      <c r="L26" s="7">
        <v>43916.777777777781</v>
      </c>
      <c r="M26" s="1" t="s">
        <v>19</v>
      </c>
      <c r="N26" s="2" t="s">
        <v>620</v>
      </c>
      <c r="O26" s="1" t="s">
        <v>618</v>
      </c>
      <c r="P26" s="1" t="s">
        <v>619</v>
      </c>
      <c r="Q26" s="1" t="s">
        <v>20</v>
      </c>
      <c r="R26" s="1" t="s">
        <v>26</v>
      </c>
      <c r="S26" t="str">
        <f t="array" ref="S26">LOOKUP(2,1/(COUNTIF($S$1:S25,$F$2:$F$550)=0),$F$2:$F$550)</f>
        <v>Atom Short</v>
      </c>
      <c r="U26" t="str">
        <f t="array" ref="U26">LOOKUP(2,1/(COUNTIF($U$1:U25,$C$2:$C$550)=0),$C$2:$C$550)</f>
        <v>Apply Patch</v>
      </c>
      <c r="V26" s="3">
        <f t="shared" si="1"/>
        <v>43913.566666666666</v>
      </c>
      <c r="W26" t="str">
        <f t="shared" si="2"/>
        <v>Yes</v>
      </c>
    </row>
    <row r="27" spans="1:23" ht="12.75" x14ac:dyDescent="0.2">
      <c r="A27" s="1">
        <v>111387</v>
      </c>
      <c r="B27" s="4">
        <v>43874.384027777778</v>
      </c>
      <c r="C27" s="1" t="s">
        <v>66</v>
      </c>
      <c r="D27" s="1" t="s">
        <v>634</v>
      </c>
      <c r="E27" s="1" t="s">
        <v>674</v>
      </c>
      <c r="F27" s="1" t="str">
        <f t="shared" si="0"/>
        <v>Melody Thompson</v>
      </c>
      <c r="G27" s="1" t="s">
        <v>65</v>
      </c>
      <c r="H27" s="1" t="s">
        <v>15</v>
      </c>
      <c r="I27" s="1" t="s">
        <v>16</v>
      </c>
      <c r="J27" s="1" t="s">
        <v>17</v>
      </c>
      <c r="K27" s="1" t="s">
        <v>18</v>
      </c>
      <c r="L27" s="7">
        <v>43879.585416666669</v>
      </c>
      <c r="M27" s="1" t="s">
        <v>19</v>
      </c>
      <c r="N27" s="2" t="s">
        <v>620</v>
      </c>
      <c r="O27" s="1" t="s">
        <v>618</v>
      </c>
      <c r="P27" s="1" t="s">
        <v>619</v>
      </c>
      <c r="Q27" s="1" t="s">
        <v>20</v>
      </c>
      <c r="R27" s="1" t="s">
        <v>26</v>
      </c>
      <c r="S27" t="str">
        <f t="array" ref="S27">LOOKUP(2,1/(COUNTIF($S$1:S26,$F$2:$F$550)=0),$F$2:$F$550)</f>
        <v>Tomi Yamamoto</v>
      </c>
      <c r="U27" t="str">
        <f t="array" ref="U27">LOOKUP(2,1/(COUNTIF($U$1:U26,$C$2:$C$550)=0),$C$2:$C$550)</f>
        <v>9.2 Dev DB backup, then restore to 9.2 Test</v>
      </c>
      <c r="V27" s="3">
        <f t="shared" si="1"/>
        <v>43874.550694444442</v>
      </c>
      <c r="W27" t="str">
        <f t="shared" si="2"/>
        <v>Yes</v>
      </c>
    </row>
    <row r="28" spans="1:23" ht="12.75" x14ac:dyDescent="0.2">
      <c r="A28" s="1">
        <v>111384</v>
      </c>
      <c r="B28" s="4">
        <v>43871.46597222222</v>
      </c>
      <c r="C28" s="1" t="s">
        <v>67</v>
      </c>
      <c r="D28" s="1" t="s">
        <v>628</v>
      </c>
      <c r="E28" s="1" t="s">
        <v>668</v>
      </c>
      <c r="F28" s="1" t="str">
        <f t="shared" si="0"/>
        <v>Aurora Miller</v>
      </c>
      <c r="G28" s="1" t="s">
        <v>35</v>
      </c>
      <c r="H28" s="1" t="s">
        <v>15</v>
      </c>
      <c r="I28" s="1" t="s">
        <v>16</v>
      </c>
      <c r="J28" s="1" t="s">
        <v>17</v>
      </c>
      <c r="K28" s="1" t="s">
        <v>18</v>
      </c>
      <c r="L28" s="7">
        <v>43872.655555555553</v>
      </c>
      <c r="M28" s="1" t="s">
        <v>19</v>
      </c>
      <c r="N28" s="2" t="s">
        <v>620</v>
      </c>
      <c r="O28" s="1" t="s">
        <v>618</v>
      </c>
      <c r="P28" s="1" t="s">
        <v>619</v>
      </c>
      <c r="Q28" s="1" t="s">
        <v>20</v>
      </c>
      <c r="R28" s="1" t="s">
        <v>68</v>
      </c>
      <c r="S28" t="str">
        <f t="array" ref="S28">LOOKUP(2,1/(COUNTIF($S$1:S27,$F$2:$F$550)=0),$F$2:$F$550)</f>
        <v>Monique Smiths</v>
      </c>
      <c r="U28" t="str">
        <f t="array" ref="U28">LOOKUP(2,1/(COUNTIF($U$1:U27,$C$2:$C$550)=0),$C$2:$C$550)</f>
        <v>Application of Leave Error</v>
      </c>
      <c r="V28" s="3">
        <f t="shared" si="1"/>
        <v>43871.632638888885</v>
      </c>
      <c r="W28" t="str">
        <f t="shared" si="2"/>
        <v>Yes</v>
      </c>
    </row>
    <row r="29" spans="1:23" ht="12.75" x14ac:dyDescent="0.2">
      <c r="A29" s="1">
        <v>111366</v>
      </c>
      <c r="B29" s="4">
        <v>43833.584722222222</v>
      </c>
      <c r="C29" s="1" t="s">
        <v>69</v>
      </c>
      <c r="D29" s="1" t="s">
        <v>632</v>
      </c>
      <c r="E29" s="1" t="s">
        <v>672</v>
      </c>
      <c r="F29" s="1" t="str">
        <f t="shared" si="0"/>
        <v>Marvin Peters</v>
      </c>
      <c r="G29" s="1" t="s">
        <v>56</v>
      </c>
      <c r="H29" s="1" t="s">
        <v>15</v>
      </c>
      <c r="I29" s="1" t="s">
        <v>16</v>
      </c>
      <c r="J29" s="1" t="s">
        <v>17</v>
      </c>
      <c r="K29" s="1" t="s">
        <v>18</v>
      </c>
      <c r="L29" s="7">
        <v>43844.732638888891</v>
      </c>
      <c r="M29" s="1" t="s">
        <v>19</v>
      </c>
      <c r="N29" s="2" t="s">
        <v>620</v>
      </c>
      <c r="O29" s="1" t="s">
        <v>618</v>
      </c>
      <c r="P29" s="1" t="s">
        <v>619</v>
      </c>
      <c r="Q29" s="1" t="s">
        <v>20</v>
      </c>
      <c r="R29" s="1" t="s">
        <v>21</v>
      </c>
      <c r="S29" t="str">
        <f t="array" ref="S29">LOOKUP(2,1/(COUNTIF($S$1:S28,$F$2:$F$550)=0),$F$2:$F$550)</f>
        <v>Charles Thomas</v>
      </c>
      <c r="U29" t="str">
        <f t="array" ref="U29">LOOKUP(2,1/(COUNTIF($U$1:U28,$C$2:$C$550)=0),$C$2:$C$550)</f>
        <v>Training Process Name</v>
      </c>
      <c r="V29" s="3">
        <f t="shared" si="1"/>
        <v>43833.751388888886</v>
      </c>
      <c r="W29" t="str">
        <f t="shared" si="2"/>
        <v>Yes</v>
      </c>
    </row>
    <row r="30" spans="1:23" ht="12.75" x14ac:dyDescent="0.2">
      <c r="A30" s="1">
        <v>111364</v>
      </c>
      <c r="B30" s="4">
        <v>43833.456250000003</v>
      </c>
      <c r="C30" s="1" t="s">
        <v>70</v>
      </c>
      <c r="D30" s="1" t="s">
        <v>624</v>
      </c>
      <c r="E30" s="1" t="s">
        <v>635</v>
      </c>
      <c r="F30" s="1" t="str">
        <f t="shared" si="0"/>
        <v>Jasper John</v>
      </c>
      <c r="G30" s="1" t="s">
        <v>14</v>
      </c>
      <c r="H30" s="1" t="s">
        <v>15</v>
      </c>
      <c r="I30" s="1" t="s">
        <v>16</v>
      </c>
      <c r="J30" s="1" t="s">
        <v>17</v>
      </c>
      <c r="K30" s="1" t="s">
        <v>18</v>
      </c>
      <c r="L30" s="7">
        <v>43840.749305555553</v>
      </c>
      <c r="M30" s="1" t="s">
        <v>19</v>
      </c>
      <c r="N30" s="2" t="s">
        <v>620</v>
      </c>
      <c r="O30" s="1" t="s">
        <v>618</v>
      </c>
      <c r="P30" s="1" t="s">
        <v>619</v>
      </c>
      <c r="Q30" s="1" t="s">
        <v>20</v>
      </c>
      <c r="R30" s="1" t="s">
        <v>21</v>
      </c>
      <c r="S30" t="str">
        <f t="array" ref="S30">LOOKUP(2,1/(COUNTIF($S$1:S29,$F$2:$F$550)=0),$F$2:$F$550)</f>
        <v>Sophia Walker</v>
      </c>
      <c r="U30" t="str">
        <f t="array" ref="U30">LOOKUP(2,1/(COUNTIF($U$1:U29,$C$2:$C$550)=0),$C$2:$C$550)</f>
        <v>SPMS Report</v>
      </c>
      <c r="V30" s="3">
        <f t="shared" si="1"/>
        <v>43833.622916666667</v>
      </c>
      <c r="W30" t="str">
        <f t="shared" si="2"/>
        <v>Yes</v>
      </c>
    </row>
    <row r="31" spans="1:23" ht="12.75" x14ac:dyDescent="0.2">
      <c r="A31" s="1">
        <v>111357</v>
      </c>
      <c r="B31" s="4">
        <v>43809.625</v>
      </c>
      <c r="C31" s="1" t="s">
        <v>71</v>
      </c>
      <c r="D31" s="1" t="s">
        <v>626</v>
      </c>
      <c r="E31" s="1" t="s">
        <v>666</v>
      </c>
      <c r="F31" s="1" t="str">
        <f t="shared" si="0"/>
        <v>Tomi Yamamoto</v>
      </c>
      <c r="G31" s="1" t="s">
        <v>28</v>
      </c>
      <c r="H31" s="1" t="s">
        <v>15</v>
      </c>
      <c r="I31" s="1" t="s">
        <v>29</v>
      </c>
      <c r="J31" s="1" t="s">
        <v>44</v>
      </c>
      <c r="K31" s="1" t="s">
        <v>18</v>
      </c>
      <c r="L31" s="7">
        <v>43817.692361111112</v>
      </c>
      <c r="M31" s="1" t="s">
        <v>19</v>
      </c>
      <c r="N31" s="2">
        <v>43810.125</v>
      </c>
      <c r="O31" s="1" t="s">
        <v>618</v>
      </c>
      <c r="P31" s="1" t="s">
        <v>619</v>
      </c>
      <c r="Q31" s="1" t="s">
        <v>48</v>
      </c>
      <c r="R31" s="1" t="s">
        <v>30</v>
      </c>
      <c r="S31" t="str">
        <f t="array" ref="S31">LOOKUP(2,1/(COUNTIF($S$1:S30,$F$2:$F$550)=0),$F$2:$F$550)</f>
        <v>Grace Evans</v>
      </c>
      <c r="U31" t="str">
        <f t="array" ref="U31">LOOKUP(2,1/(COUNTIF($U$1:U30,$C$2:$C$550)=0),$C$2:$C$550)</f>
        <v>Procedure or Document about Refreshing DB</v>
      </c>
      <c r="V31" s="3" t="str">
        <f t="shared" si="1"/>
        <v>No SLA for Request</v>
      </c>
      <c r="W31" t="str">
        <f t="shared" si="2"/>
        <v>No</v>
      </c>
    </row>
    <row r="32" spans="1:23" ht="12.75" x14ac:dyDescent="0.2">
      <c r="A32" s="1">
        <v>111347</v>
      </c>
      <c r="B32" s="4">
        <v>43791.690972222219</v>
      </c>
      <c r="C32" s="1" t="s">
        <v>72</v>
      </c>
      <c r="D32" s="1" t="s">
        <v>635</v>
      </c>
      <c r="E32" s="1" t="s">
        <v>675</v>
      </c>
      <c r="F32" s="1" t="str">
        <f t="shared" si="0"/>
        <v>John Brown</v>
      </c>
      <c r="G32" s="1" t="s">
        <v>73</v>
      </c>
      <c r="H32" s="1" t="s">
        <v>15</v>
      </c>
      <c r="I32" s="1" t="s">
        <v>16</v>
      </c>
      <c r="J32" s="1" t="s">
        <v>17</v>
      </c>
      <c r="K32" s="1" t="s">
        <v>18</v>
      </c>
      <c r="L32" s="7">
        <v>43811.47152777778</v>
      </c>
      <c r="M32" s="1" t="s">
        <v>19</v>
      </c>
      <c r="N32" s="2">
        <v>43792.190972222219</v>
      </c>
      <c r="O32" s="1" t="s">
        <v>618</v>
      </c>
      <c r="P32" s="1" t="s">
        <v>619</v>
      </c>
      <c r="Q32" s="1" t="s">
        <v>20</v>
      </c>
      <c r="R32" s="1" t="s">
        <v>21</v>
      </c>
      <c r="S32" t="str">
        <f t="array" ref="S32">LOOKUP(2,1/(COUNTIF($S$1:S31,$F$2:$F$550)=0),$F$2:$F$550)</f>
        <v>Kenneth Greene</v>
      </c>
      <c r="U32" t="str">
        <f t="array" ref="U32">LOOKUP(2,1/(COUNTIF($U$1:U31,$C$2:$C$550)=0),$C$2:$C$550)</f>
        <v>View Leave Balance Error Page</v>
      </c>
      <c r="V32" s="3">
        <f t="shared" si="1"/>
        <v>43791.857638888883</v>
      </c>
      <c r="W32" t="str">
        <f t="shared" si="2"/>
        <v>No</v>
      </c>
    </row>
    <row r="33" spans="1:23" ht="12.75" x14ac:dyDescent="0.2">
      <c r="A33" s="1">
        <v>111331</v>
      </c>
      <c r="B33" s="4">
        <v>43761.710416666669</v>
      </c>
      <c r="C33" s="1" t="s">
        <v>74</v>
      </c>
      <c r="D33" s="1" t="s">
        <v>634</v>
      </c>
      <c r="E33" s="1" t="s">
        <v>674</v>
      </c>
      <c r="F33" s="1" t="str">
        <f t="shared" si="0"/>
        <v>Melody Thompson</v>
      </c>
      <c r="G33" s="1" t="s">
        <v>65</v>
      </c>
      <c r="H33" s="1" t="s">
        <v>15</v>
      </c>
      <c r="I33" s="1" t="s">
        <v>16</v>
      </c>
      <c r="J33" s="1" t="s">
        <v>17</v>
      </c>
      <c r="K33" s="1" t="s">
        <v>18</v>
      </c>
      <c r="L33" s="7">
        <v>43773.65902777778</v>
      </c>
      <c r="M33" s="1" t="s">
        <v>19</v>
      </c>
      <c r="N33" s="2">
        <v>43763.708333333336</v>
      </c>
      <c r="O33" s="1" t="s">
        <v>618</v>
      </c>
      <c r="P33" s="1" t="s">
        <v>619</v>
      </c>
      <c r="Q33" s="1" t="s">
        <v>20</v>
      </c>
      <c r="R33" s="1" t="s">
        <v>26</v>
      </c>
      <c r="S33" t="str">
        <f t="array" ref="S33">LOOKUP(2,1/(COUNTIF($S$1:S32,$F$2:$F$550)=0),$F$2:$F$550)</f>
        <v>Rue Whitaker</v>
      </c>
      <c r="U33" t="str">
        <f t="array" ref="U33">LOOKUP(2,1/(COUNTIF($U$1:U32,$C$2:$C$550)=0),$C$2:$C$550)</f>
        <v>Vacation Leave Issue</v>
      </c>
      <c r="V33" s="3">
        <f t="shared" si="1"/>
        <v>43761.877083333333</v>
      </c>
      <c r="W33" t="str">
        <f t="shared" si="2"/>
        <v>No</v>
      </c>
    </row>
    <row r="34" spans="1:23" ht="12.75" x14ac:dyDescent="0.2">
      <c r="A34" s="1">
        <v>111246</v>
      </c>
      <c r="B34" s="4">
        <v>43647.587500000001</v>
      </c>
      <c r="C34" s="1" t="s">
        <v>75</v>
      </c>
      <c r="D34" s="1" t="s">
        <v>624</v>
      </c>
      <c r="E34" s="1" t="s">
        <v>635</v>
      </c>
      <c r="F34" s="1" t="str">
        <f t="shared" si="0"/>
        <v>Jasper John</v>
      </c>
      <c r="G34" s="1" t="s">
        <v>14</v>
      </c>
      <c r="H34" s="1" t="s">
        <v>15</v>
      </c>
      <c r="I34" s="1" t="s">
        <v>16</v>
      </c>
      <c r="J34" s="1" t="s">
        <v>17</v>
      </c>
      <c r="K34" s="1" t="s">
        <v>18</v>
      </c>
      <c r="L34" s="7">
        <v>43760.758333333331</v>
      </c>
      <c r="M34" s="1" t="s">
        <v>19</v>
      </c>
      <c r="N34" s="2">
        <v>43648.087500000001</v>
      </c>
      <c r="O34" s="1" t="s">
        <v>618</v>
      </c>
      <c r="P34" s="1" t="s">
        <v>619</v>
      </c>
      <c r="Q34" s="1" t="s">
        <v>20</v>
      </c>
      <c r="R34" s="1" t="s">
        <v>21</v>
      </c>
      <c r="S34" t="str">
        <f t="array" ref="S34">LOOKUP(2,1/(COUNTIF($S$1:S33,$F$2:$F$550)=0),$F$2:$F$550)</f>
        <v>Paul Rivers</v>
      </c>
      <c r="U34" t="str">
        <f t="array" ref="U34">LOOKUP(2,1/(COUNTIF($U$1:U33,$C$2:$C$550)=0),$C$2:$C$550)</f>
        <v>Instance Connection Details</v>
      </c>
      <c r="V34" s="3">
        <f t="shared" si="1"/>
        <v>43647.754166666666</v>
      </c>
      <c r="W34" t="str">
        <f t="shared" si="2"/>
        <v>No</v>
      </c>
    </row>
    <row r="35" spans="1:23" ht="12.75" x14ac:dyDescent="0.2">
      <c r="A35" s="1">
        <v>111265</v>
      </c>
      <c r="B35" s="4">
        <v>43664.584722222222</v>
      </c>
      <c r="C35" s="1" t="s">
        <v>76</v>
      </c>
      <c r="D35" s="1" t="s">
        <v>636</v>
      </c>
      <c r="E35" s="1" t="s">
        <v>676</v>
      </c>
      <c r="F35" s="1" t="str">
        <f t="shared" si="0"/>
        <v>Atom Short</v>
      </c>
      <c r="G35" s="1" t="s">
        <v>77</v>
      </c>
      <c r="H35" s="1" t="s">
        <v>15</v>
      </c>
      <c r="I35" s="1" t="s">
        <v>29</v>
      </c>
      <c r="J35" s="1" t="s">
        <v>17</v>
      </c>
      <c r="K35" s="1" t="s">
        <v>18</v>
      </c>
      <c r="L35" s="7">
        <v>43739.447222222225</v>
      </c>
      <c r="M35" s="1" t="s">
        <v>19</v>
      </c>
      <c r="N35" s="2">
        <v>43665.084722222222</v>
      </c>
      <c r="O35" s="1" t="s">
        <v>618</v>
      </c>
      <c r="P35" s="1" t="s">
        <v>619</v>
      </c>
      <c r="Q35" s="1" t="s">
        <v>48</v>
      </c>
      <c r="R35" s="1" t="s">
        <v>78</v>
      </c>
      <c r="S35" t="str">
        <f t="array" ref="S35">LOOKUP(2,1/(COUNTIF($S$1:S34,$F$2:$F$550)=0),$F$2:$F$550)</f>
        <v>Paul Smith</v>
      </c>
      <c r="U35" t="str">
        <f t="array" ref="U35">LOOKUP(2,1/(COUNTIF($U$1:U34,$C$2:$C$550)=0),$C$2:$C$550)</f>
        <v>Clear Cache Browser Concern</v>
      </c>
      <c r="V35" s="3">
        <f t="shared" si="1"/>
        <v>43664.751388888886</v>
      </c>
      <c r="W35" t="str">
        <f t="shared" si="2"/>
        <v>No</v>
      </c>
    </row>
    <row r="36" spans="1:23" ht="12.75" x14ac:dyDescent="0.2">
      <c r="A36" s="1">
        <v>111306</v>
      </c>
      <c r="B36" s="4">
        <v>43729.445138888892</v>
      </c>
      <c r="C36" s="1" t="s">
        <v>79</v>
      </c>
      <c r="D36" s="1" t="s">
        <v>626</v>
      </c>
      <c r="E36" s="1" t="s">
        <v>666</v>
      </c>
      <c r="F36" s="1" t="str">
        <f t="shared" si="0"/>
        <v>Tomi Yamamoto</v>
      </c>
      <c r="G36" s="1" t="s">
        <v>28</v>
      </c>
      <c r="H36" s="1" t="s">
        <v>15</v>
      </c>
      <c r="I36" s="1" t="s">
        <v>29</v>
      </c>
      <c r="J36" s="1" t="s">
        <v>17</v>
      </c>
      <c r="K36" s="1" t="s">
        <v>18</v>
      </c>
      <c r="L36" s="7">
        <v>43735.711111111108</v>
      </c>
      <c r="M36" s="1" t="s">
        <v>19</v>
      </c>
      <c r="N36" s="2">
        <v>43729.945138888892</v>
      </c>
      <c r="O36" s="1" t="s">
        <v>618</v>
      </c>
      <c r="P36" s="1" t="s">
        <v>619</v>
      </c>
      <c r="Q36" s="1" t="s">
        <v>48</v>
      </c>
      <c r="R36" s="1" t="s">
        <v>30</v>
      </c>
      <c r="S36" t="str">
        <f t="array" ref="S36">LOOKUP(2,1/(COUNTIF($S$1:S35,$F$2:$F$550)=0),$F$2:$F$550)</f>
        <v>Cheena Carols</v>
      </c>
      <c r="U36" t="str">
        <f t="array" ref="U36">LOOKUP(2,1/(COUNTIF($U$1:U35,$C$2:$C$550)=0),$C$2:$C$550)</f>
        <v>Assistance for iProcurement Page Personalization</v>
      </c>
      <c r="V36" s="3">
        <f t="shared" si="1"/>
        <v>43729.611805555556</v>
      </c>
      <c r="W36" t="str">
        <f t="shared" si="2"/>
        <v>No</v>
      </c>
    </row>
    <row r="37" spans="1:23" ht="12.75" x14ac:dyDescent="0.2">
      <c r="A37" s="1">
        <v>111147</v>
      </c>
      <c r="B37" s="4">
        <v>43543.40902777778</v>
      </c>
      <c r="C37" s="1" t="s">
        <v>80</v>
      </c>
      <c r="D37" s="1" t="s">
        <v>628</v>
      </c>
      <c r="E37" s="1" t="s">
        <v>668</v>
      </c>
      <c r="F37" s="1" t="str">
        <f t="shared" si="0"/>
        <v>Aurora Miller</v>
      </c>
      <c r="G37" s="1" t="s">
        <v>35</v>
      </c>
      <c r="H37" s="1" t="s">
        <v>15</v>
      </c>
      <c r="I37" s="1" t="s">
        <v>16</v>
      </c>
      <c r="J37" s="1" t="s">
        <v>17</v>
      </c>
      <c r="K37" s="1" t="s">
        <v>18</v>
      </c>
      <c r="L37" s="7">
        <v>43719.726388888892</v>
      </c>
      <c r="M37" s="1" t="s">
        <v>19</v>
      </c>
      <c r="N37" s="2">
        <v>43543.90902777778</v>
      </c>
      <c r="O37" s="1" t="s">
        <v>618</v>
      </c>
      <c r="P37" s="1" t="s">
        <v>619</v>
      </c>
      <c r="Q37" s="1" t="s">
        <v>20</v>
      </c>
      <c r="R37" s="1" t="s">
        <v>21</v>
      </c>
      <c r="S37" t="str">
        <f t="array" ref="S37">LOOKUP(2,1/(COUNTIF($S$1:S36,$F$2:$F$550)=0),$F$2:$F$550)</f>
        <v>Rex Farris</v>
      </c>
      <c r="U37" t="str">
        <f t="array" ref="U37">LOOKUP(2,1/(COUNTIF($U$1:U36,$C$2:$C$550)=0),$C$2:$C$550)</f>
        <v>Submission of Leave</v>
      </c>
      <c r="V37" s="3">
        <f t="shared" si="1"/>
        <v>43543.575694444444</v>
      </c>
      <c r="W37" t="str">
        <f t="shared" si="2"/>
        <v>No</v>
      </c>
    </row>
    <row r="38" spans="1:23" ht="12.75" x14ac:dyDescent="0.2">
      <c r="A38" s="1">
        <v>111254</v>
      </c>
      <c r="B38" s="4">
        <v>43655.35833333333</v>
      </c>
      <c r="C38" s="1" t="s">
        <v>81</v>
      </c>
      <c r="D38" s="1" t="s">
        <v>624</v>
      </c>
      <c r="E38" s="1" t="s">
        <v>635</v>
      </c>
      <c r="F38" s="1" t="str">
        <f t="shared" si="0"/>
        <v>Jasper John</v>
      </c>
      <c r="G38" s="1" t="s">
        <v>14</v>
      </c>
      <c r="H38" s="1" t="s">
        <v>15</v>
      </c>
      <c r="I38" s="1" t="s">
        <v>16</v>
      </c>
      <c r="J38" s="1" t="s">
        <v>17</v>
      </c>
      <c r="K38" s="1" t="s">
        <v>18</v>
      </c>
      <c r="L38" s="7">
        <v>43719.724305555559</v>
      </c>
      <c r="M38" s="1" t="s">
        <v>19</v>
      </c>
      <c r="N38" s="2" t="s">
        <v>620</v>
      </c>
      <c r="O38" s="1" t="s">
        <v>618</v>
      </c>
      <c r="P38" s="1" t="s">
        <v>619</v>
      </c>
      <c r="Q38" s="1" t="s">
        <v>20</v>
      </c>
      <c r="R38" s="1" t="s">
        <v>21</v>
      </c>
      <c r="S38" t="str">
        <f t="array" ref="S38">LOOKUP(2,1/(COUNTIF($S$1:S37,$F$2:$F$550)=0),$F$2:$F$550)</f>
        <v>Belle Garner</v>
      </c>
      <c r="U38" t="str">
        <f t="array" ref="U38">LOOKUP(2,1/(COUNTIF($U$1:U37,$C$2:$C$550)=0),$C$2:$C$550)</f>
        <v>Exclude Public Holidays from Absence Duration</v>
      </c>
      <c r="V38" s="3">
        <f t="shared" si="1"/>
        <v>43655.524999999994</v>
      </c>
      <c r="W38" t="str">
        <f t="shared" si="2"/>
        <v>Yes</v>
      </c>
    </row>
    <row r="39" spans="1:23" ht="12.75" x14ac:dyDescent="0.2">
      <c r="A39" s="1">
        <v>111283</v>
      </c>
      <c r="B39" s="4">
        <v>43685.303472222222</v>
      </c>
      <c r="C39" s="1" t="s">
        <v>82</v>
      </c>
      <c r="D39" s="1" t="s">
        <v>637</v>
      </c>
      <c r="E39" s="1" t="s">
        <v>677</v>
      </c>
      <c r="F39" s="1" t="str">
        <f t="shared" si="0"/>
        <v>Julius Wright</v>
      </c>
      <c r="G39" s="1" t="s">
        <v>83</v>
      </c>
      <c r="H39" s="1" t="s">
        <v>15</v>
      </c>
      <c r="I39" s="1" t="s">
        <v>16</v>
      </c>
      <c r="J39" s="1" t="s">
        <v>17</v>
      </c>
      <c r="K39" s="1" t="s">
        <v>18</v>
      </c>
      <c r="L39" s="7">
        <v>43705.464583333334</v>
      </c>
      <c r="M39" s="1" t="s">
        <v>19</v>
      </c>
      <c r="N39" s="2">
        <v>43685.803472222222</v>
      </c>
      <c r="O39" s="1" t="s">
        <v>618</v>
      </c>
      <c r="P39" s="1" t="s">
        <v>619</v>
      </c>
      <c r="Q39" s="1" t="s">
        <v>20</v>
      </c>
      <c r="R39" s="1" t="s">
        <v>26</v>
      </c>
      <c r="S39" t="str">
        <f t="array" ref="S39">LOOKUP(2,1/(COUNTIF($S$1:S38,$F$2:$F$550)=0),$F$2:$F$550)</f>
        <v>Joseph Reynolds</v>
      </c>
      <c r="U39" t="str">
        <f t="array" ref="U39">LOOKUP(2,1/(COUNTIF($U$1:U38,$C$2:$C$550)=0),$C$2:$C$550)</f>
        <v>Vacation Leave Rule</v>
      </c>
      <c r="V39" s="3">
        <f t="shared" si="1"/>
        <v>43685.470138888886</v>
      </c>
      <c r="W39" t="str">
        <f t="shared" si="2"/>
        <v>No</v>
      </c>
    </row>
    <row r="40" spans="1:23" ht="12.75" x14ac:dyDescent="0.2">
      <c r="A40" s="1">
        <v>111258</v>
      </c>
      <c r="B40" s="4">
        <v>43657.338194444441</v>
      </c>
      <c r="C40" s="1" t="s">
        <v>84</v>
      </c>
      <c r="D40" s="1" t="s">
        <v>632</v>
      </c>
      <c r="E40" s="1" t="s">
        <v>672</v>
      </c>
      <c r="F40" s="1" t="str">
        <f t="shared" si="0"/>
        <v>Marvin Peters</v>
      </c>
      <c r="G40" s="1" t="s">
        <v>56</v>
      </c>
      <c r="H40" s="1" t="s">
        <v>15</v>
      </c>
      <c r="I40" s="1" t="s">
        <v>16</v>
      </c>
      <c r="J40" s="1" t="s">
        <v>17</v>
      </c>
      <c r="K40" s="1" t="s">
        <v>18</v>
      </c>
      <c r="L40" s="7">
        <v>43663.742361111108</v>
      </c>
      <c r="M40" s="1" t="s">
        <v>19</v>
      </c>
      <c r="N40" s="2">
        <v>43657.838194444441</v>
      </c>
      <c r="O40" s="1" t="s">
        <v>618</v>
      </c>
      <c r="P40" s="1" t="s">
        <v>619</v>
      </c>
      <c r="Q40" s="1" t="s">
        <v>20</v>
      </c>
      <c r="R40" s="1" t="s">
        <v>21</v>
      </c>
      <c r="S40" t="str">
        <f t="array" ref="S40">LOOKUP(2,1/(COUNTIF($S$1:S39,$F$2:$F$550)=0),$F$2:$F$550)</f>
        <v>Willard Smith</v>
      </c>
      <c r="U40" t="str">
        <f t="array" ref="U40">LOOKUP(2,1/(COUNTIF($U$1:U39,$C$2:$C$550)=0),$C$2:$C$550)</f>
        <v>Set Timeout in Oracle Workflow</v>
      </c>
      <c r="V40" s="3">
        <f t="shared" si="1"/>
        <v>43657.504861111105</v>
      </c>
      <c r="W40" t="str">
        <f t="shared" si="2"/>
        <v>No</v>
      </c>
    </row>
    <row r="41" spans="1:23" ht="12.75" x14ac:dyDescent="0.2">
      <c r="A41" s="1">
        <v>111222</v>
      </c>
      <c r="B41" s="4">
        <v>43620.397916666669</v>
      </c>
      <c r="C41" s="1" t="s">
        <v>85</v>
      </c>
      <c r="D41" s="1" t="s">
        <v>638</v>
      </c>
      <c r="E41" s="1" t="s">
        <v>678</v>
      </c>
      <c r="F41" s="1" t="str">
        <f t="shared" si="0"/>
        <v>Wilson Campus</v>
      </c>
      <c r="G41" s="1" t="s">
        <v>86</v>
      </c>
      <c r="H41" s="1" t="s">
        <v>15</v>
      </c>
      <c r="I41" s="1" t="s">
        <v>16</v>
      </c>
      <c r="J41" s="1" t="s">
        <v>17</v>
      </c>
      <c r="K41" s="1" t="s">
        <v>18</v>
      </c>
      <c r="L41" s="7">
        <v>43630.588888888888</v>
      </c>
      <c r="M41" s="1" t="s">
        <v>19</v>
      </c>
      <c r="N41" s="2">
        <v>43623.708333333336</v>
      </c>
      <c r="O41" s="1" t="s">
        <v>618</v>
      </c>
      <c r="P41" s="1" t="s">
        <v>619</v>
      </c>
      <c r="Q41" s="1" t="s">
        <v>20</v>
      </c>
      <c r="R41" s="1" t="s">
        <v>26</v>
      </c>
      <c r="S41" t="str">
        <f t="array" ref="S41">LOOKUP(2,1/(COUNTIF($S$1:S40,$F$2:$F$550)=0),$F$2:$F$550)</f>
        <v>Cherie Mercurie</v>
      </c>
      <c r="U41" t="str">
        <f t="array" ref="U41">LOOKUP(2,1/(COUNTIF($U$1:U40,$C$2:$C$550)=0),$C$2:$C$550)</f>
        <v>Error adding new tables on Audit Trail</v>
      </c>
      <c r="V41" s="3">
        <f t="shared" si="1"/>
        <v>43620.564583333333</v>
      </c>
      <c r="W41" t="str">
        <f t="shared" si="2"/>
        <v>No</v>
      </c>
    </row>
    <row r="42" spans="1:23" ht="12.75" x14ac:dyDescent="0.2">
      <c r="A42" s="1">
        <v>111210</v>
      </c>
      <c r="B42" s="4">
        <v>43612.449305555558</v>
      </c>
      <c r="C42" s="1" t="s">
        <v>87</v>
      </c>
      <c r="D42" s="1" t="s">
        <v>639</v>
      </c>
      <c r="E42" s="1" t="s">
        <v>679</v>
      </c>
      <c r="F42" s="1" t="str">
        <f t="shared" si="0"/>
        <v>Paul Jiggins</v>
      </c>
      <c r="G42" s="1" t="s">
        <v>88</v>
      </c>
      <c r="H42" s="1" t="s">
        <v>15</v>
      </c>
      <c r="I42" s="1" t="s">
        <v>16</v>
      </c>
      <c r="J42" s="1" t="s">
        <v>17</v>
      </c>
      <c r="K42" s="1" t="s">
        <v>18</v>
      </c>
      <c r="L42" s="7">
        <v>43630.57916666667</v>
      </c>
      <c r="M42" s="1" t="s">
        <v>19</v>
      </c>
      <c r="N42" s="2">
        <v>43626.708333333336</v>
      </c>
      <c r="O42" s="1" t="s">
        <v>618</v>
      </c>
      <c r="P42" s="1" t="s">
        <v>619</v>
      </c>
      <c r="Q42" s="1" t="s">
        <v>20</v>
      </c>
      <c r="R42" s="1" t="s">
        <v>26</v>
      </c>
      <c r="S42" t="str">
        <f t="array" ref="S42">LOOKUP(2,1/(COUNTIF($S$1:S41,$F$2:$F$550)=0),$F$2:$F$550)</f>
        <v>Sheila Ryder</v>
      </c>
      <c r="U42" t="str">
        <f t="array" ref="U42">LOOKUP(2,1/(COUNTIF($U$1:U41,$C$2:$C$550)=0),$C$2:$C$550)</f>
        <v>Separate Remittance Advices Setup</v>
      </c>
      <c r="V42" s="3">
        <f t="shared" si="1"/>
        <v>43612.615972222222</v>
      </c>
      <c r="W42" t="str">
        <f t="shared" si="2"/>
        <v>No</v>
      </c>
    </row>
    <row r="43" spans="1:23" ht="12.75" x14ac:dyDescent="0.2">
      <c r="A43" s="1">
        <v>111168</v>
      </c>
      <c r="B43" s="4">
        <v>43559.666666666664</v>
      </c>
      <c r="C43" s="1" t="s">
        <v>89</v>
      </c>
      <c r="D43" s="1" t="s">
        <v>637</v>
      </c>
      <c r="E43" s="1" t="s">
        <v>677</v>
      </c>
      <c r="F43" s="1" t="str">
        <f t="shared" si="0"/>
        <v>Julius Wright</v>
      </c>
      <c r="G43" s="1" t="s">
        <v>83</v>
      </c>
      <c r="H43" s="1" t="s">
        <v>15</v>
      </c>
      <c r="I43" s="1" t="s">
        <v>16</v>
      </c>
      <c r="J43" s="1" t="s">
        <v>17</v>
      </c>
      <c r="K43" s="1" t="s">
        <v>18</v>
      </c>
      <c r="L43" s="7">
        <v>43630.574999999997</v>
      </c>
      <c r="M43" s="1" t="s">
        <v>19</v>
      </c>
      <c r="N43" s="2">
        <v>43560.166666666664</v>
      </c>
      <c r="O43" s="1" t="s">
        <v>618</v>
      </c>
      <c r="P43" s="1" t="s">
        <v>619</v>
      </c>
      <c r="Q43" s="1" t="s">
        <v>20</v>
      </c>
      <c r="R43" s="1" t="s">
        <v>26</v>
      </c>
      <c r="S43" t="str">
        <f t="array" ref="S43">LOOKUP(2,1/(COUNTIF($S$1:S42,$F$2:$F$550)=0),$F$2:$F$550)</f>
        <v>Winson Williams</v>
      </c>
      <c r="U43" t="str">
        <f t="array" ref="U43">LOOKUP(2,1/(COUNTIF($U$1:U42,$C$2:$C$550)=0),$C$2:$C$550)</f>
        <v>System is busy.</v>
      </c>
      <c r="V43" s="3">
        <f t="shared" si="1"/>
        <v>43559.833333333328</v>
      </c>
      <c r="W43" t="str">
        <f t="shared" si="2"/>
        <v>No</v>
      </c>
    </row>
    <row r="44" spans="1:23" ht="12.75" x14ac:dyDescent="0.2">
      <c r="A44" s="1">
        <v>111225</v>
      </c>
      <c r="B44" s="4">
        <v>43622.359027777777</v>
      </c>
      <c r="C44" s="1" t="s">
        <v>90</v>
      </c>
      <c r="D44" s="1" t="s">
        <v>635</v>
      </c>
      <c r="E44" s="1" t="s">
        <v>675</v>
      </c>
      <c r="F44" s="1" t="str">
        <f t="shared" si="0"/>
        <v>John Brown</v>
      </c>
      <c r="G44" s="1" t="s">
        <v>73</v>
      </c>
      <c r="H44" s="1" t="s">
        <v>15</v>
      </c>
      <c r="I44" s="1" t="s">
        <v>16</v>
      </c>
      <c r="J44" s="1" t="s">
        <v>17</v>
      </c>
      <c r="K44" s="1" t="s">
        <v>18</v>
      </c>
      <c r="L44" s="7">
        <v>43629.54583333333</v>
      </c>
      <c r="M44" s="1" t="s">
        <v>19</v>
      </c>
      <c r="N44" s="2">
        <v>43622.859027777777</v>
      </c>
      <c r="O44" s="1" t="s">
        <v>618</v>
      </c>
      <c r="P44" s="1" t="s">
        <v>619</v>
      </c>
      <c r="Q44" s="1" t="s">
        <v>20</v>
      </c>
      <c r="R44" s="1" t="s">
        <v>21</v>
      </c>
      <c r="S44" t="str">
        <f t="array" ref="S44">LOOKUP(2,1/(COUNTIF($S$1:S43,$F$2:$F$550)=0),$F$2:$F$550)</f>
        <v>Michelle Walters</v>
      </c>
      <c r="U44" t="str">
        <f t="array" ref="U44">LOOKUP(2,1/(COUNTIF($U$1:U43,$C$2:$C$550)=0),$C$2:$C$550)</f>
        <v>Issue on report paths</v>
      </c>
      <c r="V44" s="3">
        <f t="shared" si="1"/>
        <v>43622.525694444441</v>
      </c>
      <c r="W44" t="str">
        <f t="shared" si="2"/>
        <v>No</v>
      </c>
    </row>
    <row r="45" spans="1:23" ht="12.75" x14ac:dyDescent="0.2">
      <c r="A45" s="1">
        <v>111219</v>
      </c>
      <c r="B45" s="4">
        <v>43616.482638888891</v>
      </c>
      <c r="C45" s="1" t="s">
        <v>91</v>
      </c>
      <c r="D45" s="1" t="s">
        <v>638</v>
      </c>
      <c r="E45" s="1" t="s">
        <v>678</v>
      </c>
      <c r="F45" s="1" t="str">
        <f t="shared" si="0"/>
        <v>Wilson Campus</v>
      </c>
      <c r="G45" s="1" t="s">
        <v>86</v>
      </c>
      <c r="H45" s="1" t="s">
        <v>15</v>
      </c>
      <c r="I45" s="1" t="s">
        <v>16</v>
      </c>
      <c r="J45" s="1" t="s">
        <v>44</v>
      </c>
      <c r="K45" s="1" t="s">
        <v>18</v>
      </c>
      <c r="L45" s="7">
        <v>43626.619444444441</v>
      </c>
      <c r="M45" s="1" t="s">
        <v>19</v>
      </c>
      <c r="N45" s="2">
        <v>43626.708333333336</v>
      </c>
      <c r="O45" s="1" t="s">
        <v>618</v>
      </c>
      <c r="P45" s="1" t="s">
        <v>619</v>
      </c>
      <c r="Q45" s="1" t="s">
        <v>20</v>
      </c>
      <c r="R45" s="1" t="s">
        <v>26</v>
      </c>
      <c r="U45" t="str">
        <f t="array" ref="U45">LOOKUP(2,1/(COUNTIF($U$1:U44,$C$2:$C$550)=0),$C$2:$C$550)</f>
        <v>Student is not appearing on the Classroster</v>
      </c>
      <c r="V45" s="3" t="str">
        <f t="shared" si="1"/>
        <v>No SLA for Request</v>
      </c>
      <c r="W45" t="str">
        <f t="shared" si="2"/>
        <v>Yes</v>
      </c>
    </row>
    <row r="46" spans="1:23" ht="12.75" x14ac:dyDescent="0.2">
      <c r="A46" s="1">
        <v>111188</v>
      </c>
      <c r="B46" s="4">
        <v>43584.637499999997</v>
      </c>
      <c r="C46" s="1" t="s">
        <v>92</v>
      </c>
      <c r="D46" s="1" t="s">
        <v>637</v>
      </c>
      <c r="E46" s="1" t="s">
        <v>677</v>
      </c>
      <c r="F46" s="1" t="str">
        <f t="shared" si="0"/>
        <v>Julius Wright</v>
      </c>
      <c r="G46" s="1" t="s">
        <v>83</v>
      </c>
      <c r="H46" s="1" t="s">
        <v>15</v>
      </c>
      <c r="I46" s="1" t="s">
        <v>16</v>
      </c>
      <c r="J46" s="1" t="s">
        <v>17</v>
      </c>
      <c r="K46" s="1" t="s">
        <v>18</v>
      </c>
      <c r="L46" s="7">
        <v>43620.72152777778</v>
      </c>
      <c r="M46" s="1" t="s">
        <v>19</v>
      </c>
      <c r="N46" s="2">
        <v>43585.137499999997</v>
      </c>
      <c r="O46" s="1" t="s">
        <v>618</v>
      </c>
      <c r="P46" s="1" t="s">
        <v>619</v>
      </c>
      <c r="Q46" s="1" t="s">
        <v>20</v>
      </c>
      <c r="R46" s="1" t="s">
        <v>26</v>
      </c>
      <c r="U46" t="str">
        <f t="array" ref="U46">LOOKUP(2,1/(COUNTIF($U$1:U45,$C$2:$C$550)=0),$C$2:$C$550)</f>
        <v>Generating CHED_FT_2018 report</v>
      </c>
      <c r="V46" s="3">
        <f t="shared" si="1"/>
        <v>43584.804166666661</v>
      </c>
      <c r="W46" t="str">
        <f t="shared" si="2"/>
        <v>No</v>
      </c>
    </row>
    <row r="47" spans="1:23" ht="12.75" x14ac:dyDescent="0.2">
      <c r="A47" s="1">
        <v>111184</v>
      </c>
      <c r="B47" s="4">
        <v>43579.595833333333</v>
      </c>
      <c r="C47" s="1" t="s">
        <v>93</v>
      </c>
      <c r="D47" s="1" t="s">
        <v>637</v>
      </c>
      <c r="E47" s="1" t="s">
        <v>677</v>
      </c>
      <c r="F47" s="1" t="str">
        <f t="shared" si="0"/>
        <v>Julius Wright</v>
      </c>
      <c r="G47" s="1" t="s">
        <v>83</v>
      </c>
      <c r="H47" s="1" t="s">
        <v>15</v>
      </c>
      <c r="I47" s="1" t="s">
        <v>16</v>
      </c>
      <c r="J47" s="1" t="s">
        <v>17</v>
      </c>
      <c r="K47" s="1" t="s">
        <v>18</v>
      </c>
      <c r="L47" s="7">
        <v>43599.805555555555</v>
      </c>
      <c r="M47" s="1" t="s">
        <v>19</v>
      </c>
      <c r="N47" s="2">
        <v>43580.095833333333</v>
      </c>
      <c r="O47" s="1" t="s">
        <v>618</v>
      </c>
      <c r="P47" s="1" t="s">
        <v>619</v>
      </c>
      <c r="Q47" s="1" t="s">
        <v>20</v>
      </c>
      <c r="R47" s="1" t="s">
        <v>26</v>
      </c>
      <c r="U47" t="str">
        <f t="array" ref="U47">LOOKUP(2,1/(COUNTIF($U$1:U46,$C$2:$C$550)=0),$C$2:$C$550)</f>
        <v>Excel-to-ci</v>
      </c>
      <c r="V47" s="3">
        <f t="shared" si="1"/>
        <v>43579.762499999997</v>
      </c>
      <c r="W47" t="str">
        <f t="shared" si="2"/>
        <v>No</v>
      </c>
    </row>
    <row r="48" spans="1:23" ht="12.75" x14ac:dyDescent="0.2">
      <c r="A48" s="1">
        <v>111171</v>
      </c>
      <c r="B48" s="4">
        <v>43563.368750000001</v>
      </c>
      <c r="C48" s="1" t="s">
        <v>94</v>
      </c>
      <c r="D48" s="1" t="s">
        <v>637</v>
      </c>
      <c r="E48" s="1" t="s">
        <v>677</v>
      </c>
      <c r="F48" s="1" t="str">
        <f t="shared" si="0"/>
        <v>Julius Wright</v>
      </c>
      <c r="G48" s="1" t="s">
        <v>83</v>
      </c>
      <c r="H48" s="1" t="s">
        <v>15</v>
      </c>
      <c r="I48" s="1" t="s">
        <v>16</v>
      </c>
      <c r="J48" s="1" t="s">
        <v>17</v>
      </c>
      <c r="K48" s="1" t="s">
        <v>18</v>
      </c>
      <c r="L48" s="7">
        <v>43584.712500000001</v>
      </c>
      <c r="M48" s="1" t="s">
        <v>19</v>
      </c>
      <c r="N48" s="2">
        <v>43563.868750000001</v>
      </c>
      <c r="O48" s="1" t="s">
        <v>618</v>
      </c>
      <c r="P48" s="1" t="s">
        <v>619</v>
      </c>
      <c r="Q48" s="1" t="s">
        <v>20</v>
      </c>
      <c r="R48" s="1" t="s">
        <v>26</v>
      </c>
      <c r="U48" t="str">
        <f t="array" ref="U48">LOOKUP(2,1/(COUNTIF($U$1:U47,$C$2:$C$550)=0),$C$2:$C$550)</f>
        <v>JDE Display Error upon Clicking HR Professional</v>
      </c>
      <c r="V48" s="3">
        <f t="shared" si="1"/>
        <v>43563.535416666666</v>
      </c>
      <c r="W48" t="str">
        <f t="shared" si="2"/>
        <v>No</v>
      </c>
    </row>
    <row r="49" spans="1:23" ht="12.75" x14ac:dyDescent="0.2">
      <c r="A49" s="1">
        <v>111181</v>
      </c>
      <c r="B49" s="4">
        <v>43577.379861111112</v>
      </c>
      <c r="C49" s="1" t="s">
        <v>95</v>
      </c>
      <c r="D49" s="1" t="s">
        <v>637</v>
      </c>
      <c r="E49" s="1" t="s">
        <v>677</v>
      </c>
      <c r="F49" s="1" t="str">
        <f t="shared" si="0"/>
        <v>Julius Wright</v>
      </c>
      <c r="G49" s="1" t="s">
        <v>83</v>
      </c>
      <c r="H49" s="1" t="s">
        <v>15</v>
      </c>
      <c r="I49" s="1" t="s">
        <v>16</v>
      </c>
      <c r="J49" s="1" t="s">
        <v>17</v>
      </c>
      <c r="K49" s="1" t="s">
        <v>18</v>
      </c>
      <c r="L49" s="7">
        <v>43579.734722222223</v>
      </c>
      <c r="M49" s="1" t="s">
        <v>19</v>
      </c>
      <c r="N49" s="2">
        <v>43577.879861111112</v>
      </c>
      <c r="O49" s="1" t="s">
        <v>618</v>
      </c>
      <c r="P49" s="1" t="s">
        <v>619</v>
      </c>
      <c r="Q49" s="1" t="s">
        <v>20</v>
      </c>
      <c r="R49" s="1" t="s">
        <v>26</v>
      </c>
      <c r="U49" t="str">
        <f t="array" ref="U49">LOOKUP(2,1/(COUNTIF($U$1:U48,$C$2:$C$550)=0),$C$2:$C$550)</f>
        <v>Authority to Hire Page Disabled</v>
      </c>
      <c r="V49" s="3">
        <f t="shared" si="1"/>
        <v>43577.546527777777</v>
      </c>
      <c r="W49" t="str">
        <f t="shared" si="2"/>
        <v>No</v>
      </c>
    </row>
    <row r="50" spans="1:23" ht="12.75" x14ac:dyDescent="0.2">
      <c r="A50" s="1">
        <v>111178</v>
      </c>
      <c r="B50" s="4">
        <v>43572.474999999999</v>
      </c>
      <c r="C50" s="1" t="s">
        <v>96</v>
      </c>
      <c r="D50" s="1" t="s">
        <v>637</v>
      </c>
      <c r="E50" s="1" t="s">
        <v>677</v>
      </c>
      <c r="F50" s="1" t="str">
        <f t="shared" si="0"/>
        <v>Julius Wright</v>
      </c>
      <c r="G50" s="1" t="s">
        <v>83</v>
      </c>
      <c r="H50" s="1" t="s">
        <v>15</v>
      </c>
      <c r="I50" s="1" t="s">
        <v>16</v>
      </c>
      <c r="J50" s="1" t="s">
        <v>17</v>
      </c>
      <c r="K50" s="1" t="s">
        <v>18</v>
      </c>
      <c r="L50" s="7">
        <v>43579.734027777777</v>
      </c>
      <c r="M50" s="1" t="s">
        <v>19</v>
      </c>
      <c r="N50" s="2">
        <v>43572.974999999999</v>
      </c>
      <c r="O50" s="1" t="s">
        <v>618</v>
      </c>
      <c r="P50" s="1" t="s">
        <v>619</v>
      </c>
      <c r="Q50" s="1" t="s">
        <v>20</v>
      </c>
      <c r="R50" s="1" t="s">
        <v>26</v>
      </c>
      <c r="U50" t="str">
        <f t="array" ref="U50">LOOKUP(2,1/(COUNTIF($U$1:U49,$C$2:$C$550)=0),$C$2:$C$550)</f>
        <v>Request and Disable Account</v>
      </c>
      <c r="V50" s="3">
        <f t="shared" si="1"/>
        <v>43572.641666666663</v>
      </c>
      <c r="W50" t="str">
        <f t="shared" si="2"/>
        <v>No</v>
      </c>
    </row>
    <row r="51" spans="1:23" ht="12.75" x14ac:dyDescent="0.2">
      <c r="A51" s="1">
        <v>111108</v>
      </c>
      <c r="B51" s="4">
        <v>43497.079861111109</v>
      </c>
      <c r="C51" s="1" t="s">
        <v>97</v>
      </c>
      <c r="D51" s="1" t="s">
        <v>637</v>
      </c>
      <c r="E51" s="1" t="s">
        <v>677</v>
      </c>
      <c r="F51" s="1" t="str">
        <f t="shared" si="0"/>
        <v>Julius Wright</v>
      </c>
      <c r="G51" s="1" t="s">
        <v>83</v>
      </c>
      <c r="H51" s="1" t="s">
        <v>15</v>
      </c>
      <c r="I51" s="1" t="s">
        <v>16</v>
      </c>
      <c r="J51" s="1" t="s">
        <v>17</v>
      </c>
      <c r="K51" s="1" t="s">
        <v>53</v>
      </c>
      <c r="L51" s="7">
        <v>43556.635416666664</v>
      </c>
      <c r="M51" s="1" t="s">
        <v>19</v>
      </c>
      <c r="N51" s="2">
        <v>43497.579861111109</v>
      </c>
      <c r="O51" s="1" t="s">
        <v>618</v>
      </c>
      <c r="P51" s="1" t="s">
        <v>619</v>
      </c>
      <c r="Q51" s="1" t="s">
        <v>48</v>
      </c>
      <c r="R51" s="1" t="s">
        <v>26</v>
      </c>
      <c r="U51" t="str">
        <f t="array" ref="U51">LOOKUP(2,1/(COUNTIF($U$1:U50,$C$2:$C$550)=0),$C$2:$C$550)</f>
        <v>BATCH ELEMENT ENTRY ERROR</v>
      </c>
      <c r="V51" s="3">
        <f t="shared" si="1"/>
        <v>43497.246527777774</v>
      </c>
      <c r="W51" t="str">
        <f t="shared" si="2"/>
        <v>No</v>
      </c>
    </row>
    <row r="52" spans="1:23" ht="12.75" x14ac:dyDescent="0.2">
      <c r="A52" s="1">
        <v>111118</v>
      </c>
      <c r="B52" s="4">
        <v>43500.419444444444</v>
      </c>
      <c r="C52" s="1" t="s">
        <v>98</v>
      </c>
      <c r="D52" s="1" t="s">
        <v>637</v>
      </c>
      <c r="E52" s="1" t="s">
        <v>677</v>
      </c>
      <c r="F52" s="1" t="str">
        <f t="shared" si="0"/>
        <v>Julius Wright</v>
      </c>
      <c r="G52" s="1" t="s">
        <v>83</v>
      </c>
      <c r="H52" s="1" t="s">
        <v>15</v>
      </c>
      <c r="I52" s="1" t="s">
        <v>16</v>
      </c>
      <c r="J52" s="1" t="s">
        <v>17</v>
      </c>
      <c r="K52" s="1" t="s">
        <v>18</v>
      </c>
      <c r="L52" s="7">
        <v>43516.60833333333</v>
      </c>
      <c r="M52" s="1" t="s">
        <v>19</v>
      </c>
      <c r="N52" s="2">
        <v>43500.919444444444</v>
      </c>
      <c r="O52" s="1" t="s">
        <v>618</v>
      </c>
      <c r="P52" s="1" t="s">
        <v>619</v>
      </c>
      <c r="Q52" s="1" t="s">
        <v>99</v>
      </c>
      <c r="R52" s="1" t="s">
        <v>26</v>
      </c>
      <c r="U52" t="str">
        <f t="array" ref="U52">LOOKUP(2,1/(COUNTIF($U$1:U51,$C$2:$C$550)=0),$C$2:$C$550)</f>
        <v>Missing Contents in table</v>
      </c>
      <c r="V52" s="3">
        <f t="shared" si="1"/>
        <v>43500.586111111108</v>
      </c>
      <c r="W52" t="str">
        <f t="shared" si="2"/>
        <v>No</v>
      </c>
    </row>
    <row r="53" spans="1:23" ht="12.75" x14ac:dyDescent="0.2">
      <c r="A53" s="1">
        <v>111117</v>
      </c>
      <c r="B53" s="4">
        <v>43497.580555555556</v>
      </c>
      <c r="C53" s="1" t="s">
        <v>100</v>
      </c>
      <c r="D53" s="1" t="s">
        <v>628</v>
      </c>
      <c r="E53" s="1" t="s">
        <v>668</v>
      </c>
      <c r="F53" s="1" t="str">
        <f t="shared" si="0"/>
        <v>Aurora Miller</v>
      </c>
      <c r="G53" s="1" t="s">
        <v>35</v>
      </c>
      <c r="H53" s="1" t="s">
        <v>15</v>
      </c>
      <c r="I53" s="1" t="s">
        <v>16</v>
      </c>
      <c r="J53" s="1" t="s">
        <v>17</v>
      </c>
      <c r="K53" s="1" t="s">
        <v>18</v>
      </c>
      <c r="L53" s="7">
        <v>43516.606944444444</v>
      </c>
      <c r="M53" s="1" t="s">
        <v>19</v>
      </c>
      <c r="N53" s="2">
        <v>43498.080555555556</v>
      </c>
      <c r="O53" s="1" t="s">
        <v>618</v>
      </c>
      <c r="P53" s="1" t="s">
        <v>619</v>
      </c>
      <c r="Q53" s="1" t="s">
        <v>101</v>
      </c>
      <c r="R53" s="1" t="s">
        <v>21</v>
      </c>
      <c r="U53" t="str">
        <f t="array" ref="U53">LOOKUP(2,1/(COUNTIF($U$1:U52,$C$2:$C$550)=0),$C$2:$C$550)</f>
        <v>Attach/Link an Approver Group to a Rule</v>
      </c>
      <c r="V53" s="3">
        <f t="shared" si="1"/>
        <v>43497.74722222222</v>
      </c>
      <c r="W53" t="str">
        <f t="shared" si="2"/>
        <v>No</v>
      </c>
    </row>
    <row r="54" spans="1:23" ht="12.75" x14ac:dyDescent="0.2">
      <c r="A54" s="1">
        <v>135991</v>
      </c>
      <c r="B54" s="4">
        <v>43381.022222222222</v>
      </c>
      <c r="C54" s="1" t="s">
        <v>102</v>
      </c>
      <c r="D54" s="1" t="s">
        <v>640</v>
      </c>
      <c r="E54" s="1" t="s">
        <v>680</v>
      </c>
      <c r="F54" s="1" t="str">
        <f t="shared" si="0"/>
        <v>Joseph Reynolds</v>
      </c>
      <c r="G54" s="1" t="s">
        <v>103</v>
      </c>
      <c r="H54" s="1" t="s">
        <v>15</v>
      </c>
      <c r="I54" s="1" t="s">
        <v>29</v>
      </c>
      <c r="J54" s="1" t="s">
        <v>44</v>
      </c>
      <c r="K54" s="1" t="s">
        <v>18</v>
      </c>
      <c r="L54" s="7">
        <v>43440.04791666667</v>
      </c>
      <c r="M54" s="1" t="s">
        <v>24</v>
      </c>
      <c r="N54" s="2">
        <v>43739.708333333336</v>
      </c>
      <c r="O54" s="1" t="s">
        <v>619</v>
      </c>
      <c r="P54" s="1" t="s">
        <v>619</v>
      </c>
      <c r="Q54" s="1" t="s">
        <v>48</v>
      </c>
      <c r="R54" s="1" t="s">
        <v>104</v>
      </c>
      <c r="U54" t="str">
        <f t="array" ref="U54">LOOKUP(2,1/(COUNTIF($U$1:U53,$C$2:$C$550)=0),$C$2:$C$550)</f>
        <v>Development Instance (. 83 )</v>
      </c>
      <c r="V54" s="3" t="str">
        <f t="shared" si="1"/>
        <v>No SLA for Request</v>
      </c>
      <c r="W54" t="str">
        <f t="shared" si="2"/>
        <v>Yes</v>
      </c>
    </row>
    <row r="55" spans="1:23" ht="12.75" x14ac:dyDescent="0.2">
      <c r="A55" s="1">
        <v>111478</v>
      </c>
      <c r="B55" s="4">
        <v>44042.560416666667</v>
      </c>
      <c r="C55" s="1" t="s">
        <v>105</v>
      </c>
      <c r="D55" s="1" t="s">
        <v>641</v>
      </c>
      <c r="E55" s="1" t="s">
        <v>681</v>
      </c>
      <c r="F55" s="1" t="str">
        <f t="shared" si="0"/>
        <v>Kimberly Jones</v>
      </c>
      <c r="G55" s="1" t="s">
        <v>106</v>
      </c>
      <c r="H55" s="1" t="s">
        <v>107</v>
      </c>
      <c r="I55" s="1" t="s">
        <v>16</v>
      </c>
      <c r="J55" s="1" t="s">
        <v>17</v>
      </c>
      <c r="K55" s="1" t="s">
        <v>18</v>
      </c>
      <c r="L55" s="7">
        <v>44294.637499999997</v>
      </c>
      <c r="M55" s="1" t="s">
        <v>37</v>
      </c>
      <c r="N55" s="2">
        <v>44042.810416666667</v>
      </c>
      <c r="O55" s="1" t="s">
        <v>619</v>
      </c>
      <c r="P55" s="1" t="s">
        <v>619</v>
      </c>
      <c r="Q55" s="1" t="s">
        <v>25</v>
      </c>
      <c r="R55" s="1" t="s">
        <v>26</v>
      </c>
      <c r="U55" t="str">
        <f t="array" ref="U55">LOOKUP(2,1/(COUNTIF($U$1:U54,$C$2:$C$550)=0),$C$2:$C$550)</f>
        <v>Error in Accessing Authority to HIRE</v>
      </c>
      <c r="V55" s="3">
        <f t="shared" si="1"/>
        <v>44047</v>
      </c>
      <c r="W55" t="str">
        <f t="shared" si="2"/>
        <v>No</v>
      </c>
    </row>
    <row r="56" spans="1:23" ht="12.75" x14ac:dyDescent="0.2">
      <c r="A56" s="1">
        <v>111633</v>
      </c>
      <c r="B56" s="4">
        <v>44266.445138888892</v>
      </c>
      <c r="C56" s="1" t="s">
        <v>108</v>
      </c>
      <c r="D56" s="1" t="s">
        <v>624</v>
      </c>
      <c r="E56" s="1" t="s">
        <v>635</v>
      </c>
      <c r="F56" s="1" t="str">
        <f t="shared" si="0"/>
        <v>Jasper John</v>
      </c>
      <c r="G56" s="1" t="s">
        <v>14</v>
      </c>
      <c r="H56" s="1" t="s">
        <v>107</v>
      </c>
      <c r="I56" s="1" t="s">
        <v>16</v>
      </c>
      <c r="J56" s="1" t="s">
        <v>17</v>
      </c>
      <c r="K56" s="1" t="s">
        <v>18</v>
      </c>
      <c r="L56" s="7">
        <v>44293.628472222219</v>
      </c>
      <c r="M56" s="1" t="s">
        <v>24</v>
      </c>
      <c r="N56" s="2">
        <v>44271.445138888892</v>
      </c>
      <c r="O56" s="1" t="s">
        <v>619</v>
      </c>
      <c r="P56" s="1" t="s">
        <v>618</v>
      </c>
      <c r="Q56" s="1" t="s">
        <v>25</v>
      </c>
      <c r="R56" s="1" t="s">
        <v>21</v>
      </c>
      <c r="U56" t="str">
        <f t="array" ref="U56">LOOKUP(2,1/(COUNTIF($U$1:U55,$C$2:$C$550)=0),$C$2:$C$550)</f>
        <v>Error Page upon log in to JDE Prod (04 Mar 2019)</v>
      </c>
      <c r="V56" s="3">
        <f t="shared" si="1"/>
        <v>44271</v>
      </c>
      <c r="W56" t="str">
        <f t="shared" si="2"/>
        <v>No</v>
      </c>
    </row>
    <row r="57" spans="1:23" ht="12.75" x14ac:dyDescent="0.2">
      <c r="A57" s="1">
        <v>111649</v>
      </c>
      <c r="B57" s="4">
        <v>44278.693749999999</v>
      </c>
      <c r="C57" s="1" t="s">
        <v>109</v>
      </c>
      <c r="D57" s="1" t="s">
        <v>624</v>
      </c>
      <c r="E57" s="1" t="s">
        <v>635</v>
      </c>
      <c r="F57" s="1" t="str">
        <f t="shared" si="0"/>
        <v>Jasper John</v>
      </c>
      <c r="G57" s="1" t="s">
        <v>14</v>
      </c>
      <c r="H57" s="1" t="s">
        <v>107</v>
      </c>
      <c r="I57" s="1" t="s">
        <v>16</v>
      </c>
      <c r="J57" s="1" t="s">
        <v>17</v>
      </c>
      <c r="K57" s="1" t="s">
        <v>18</v>
      </c>
      <c r="L57" s="7">
        <v>44291.368055555555</v>
      </c>
      <c r="M57" s="1" t="s">
        <v>37</v>
      </c>
      <c r="N57" s="2">
        <v>45191.193749999999</v>
      </c>
      <c r="O57" s="1" t="s">
        <v>618</v>
      </c>
      <c r="P57" s="1" t="s">
        <v>619</v>
      </c>
      <c r="Q57" s="1" t="s">
        <v>25</v>
      </c>
      <c r="R57" s="1" t="s">
        <v>21</v>
      </c>
      <c r="U57" t="str">
        <f t="array" ref="U57">LOOKUP(2,1/(COUNTIF($U$1:U56,$C$2:$C$550)=0),$C$2:$C$550)</f>
        <v>Excel-to-CI Incomplete Fields</v>
      </c>
      <c r="V57" s="3">
        <f t="shared" si="1"/>
        <v>44281</v>
      </c>
      <c r="W57" t="str">
        <f t="shared" si="2"/>
        <v>Yes</v>
      </c>
    </row>
    <row r="58" spans="1:23" ht="12.75" x14ac:dyDescent="0.2">
      <c r="A58" s="1">
        <v>111570</v>
      </c>
      <c r="B58" s="4">
        <v>44169.399305555555</v>
      </c>
      <c r="C58" s="1" t="s">
        <v>110</v>
      </c>
      <c r="D58" s="1" t="s">
        <v>641</v>
      </c>
      <c r="E58" s="1" t="s">
        <v>681</v>
      </c>
      <c r="F58" s="1" t="str">
        <f t="shared" si="0"/>
        <v>Kimberly Jones</v>
      </c>
      <c r="G58" s="1" t="s">
        <v>106</v>
      </c>
      <c r="H58" s="1" t="s">
        <v>107</v>
      </c>
      <c r="I58" s="1" t="s">
        <v>16</v>
      </c>
      <c r="J58" s="1" t="s">
        <v>17</v>
      </c>
      <c r="K58" s="1" t="s">
        <v>18</v>
      </c>
      <c r="L58" s="7">
        <v>44286.494444444441</v>
      </c>
      <c r="M58" s="1" t="s">
        <v>24</v>
      </c>
      <c r="N58" s="2">
        <v>44169.649305555555</v>
      </c>
      <c r="O58" s="1" t="s">
        <v>619</v>
      </c>
      <c r="P58" s="1" t="s">
        <v>619</v>
      </c>
      <c r="Q58" s="1" t="s">
        <v>25</v>
      </c>
      <c r="R58" s="1" t="s">
        <v>26</v>
      </c>
      <c r="U58" t="str">
        <f t="array" ref="U58">LOOKUP(2,1/(COUNTIF($U$1:U57,$C$2:$C$550)=0),$C$2:$C$550)</f>
        <v>View PMP reports of all users</v>
      </c>
      <c r="V58" s="3">
        <f t="shared" si="1"/>
        <v>44174</v>
      </c>
      <c r="W58" t="str">
        <f t="shared" si="2"/>
        <v>No</v>
      </c>
    </row>
    <row r="59" spans="1:23" ht="12.75" x14ac:dyDescent="0.2">
      <c r="A59" s="1">
        <v>111501</v>
      </c>
      <c r="B59" s="4">
        <v>44083.560416666667</v>
      </c>
      <c r="C59" s="1" t="s">
        <v>111</v>
      </c>
      <c r="D59" s="1" t="s">
        <v>642</v>
      </c>
      <c r="E59" s="1" t="s">
        <v>682</v>
      </c>
      <c r="F59" s="1" t="str">
        <f t="shared" si="0"/>
        <v>Troy Daniels</v>
      </c>
      <c r="G59" s="1" t="s">
        <v>112</v>
      </c>
      <c r="H59" s="1" t="s">
        <v>107</v>
      </c>
      <c r="I59" s="1" t="s">
        <v>16</v>
      </c>
      <c r="J59" s="1" t="s">
        <v>17</v>
      </c>
      <c r="K59" s="1" t="s">
        <v>18</v>
      </c>
      <c r="L59" s="7">
        <v>44270.788888888892</v>
      </c>
      <c r="M59" s="1" t="s">
        <v>19</v>
      </c>
      <c r="N59" s="2">
        <v>44086.560416666667</v>
      </c>
      <c r="O59" s="1" t="s">
        <v>618</v>
      </c>
      <c r="P59" s="1" t="s">
        <v>619</v>
      </c>
      <c r="Q59" s="1" t="s">
        <v>20</v>
      </c>
      <c r="R59" s="1" t="s">
        <v>26</v>
      </c>
      <c r="U59" t="str">
        <f t="array" ref="U59">LOOKUP(2,1/(COUNTIF($U$1:U58,$C$2:$C$550)=0),$C$2:$C$550)</f>
        <v>DEV Instance</v>
      </c>
      <c r="V59" s="3">
        <f t="shared" si="1"/>
        <v>44088</v>
      </c>
      <c r="W59" t="str">
        <f t="shared" si="2"/>
        <v>No</v>
      </c>
    </row>
    <row r="60" spans="1:23" ht="12.75" x14ac:dyDescent="0.2">
      <c r="A60" s="1">
        <v>111590</v>
      </c>
      <c r="B60" s="4">
        <v>44206.899305555555</v>
      </c>
      <c r="C60" s="1" t="s">
        <v>113</v>
      </c>
      <c r="D60" s="1" t="s">
        <v>631</v>
      </c>
      <c r="E60" s="1" t="s">
        <v>671</v>
      </c>
      <c r="F60" s="1" t="str">
        <f t="shared" si="0"/>
        <v>Jane Wilberts</v>
      </c>
      <c r="G60" s="1" t="s">
        <v>52</v>
      </c>
      <c r="H60" s="1" t="s">
        <v>107</v>
      </c>
      <c r="I60" s="1" t="s">
        <v>16</v>
      </c>
      <c r="J60" s="1" t="s">
        <v>17</v>
      </c>
      <c r="K60" s="1" t="s">
        <v>18</v>
      </c>
      <c r="L60" s="7">
        <v>44235.709722222222</v>
      </c>
      <c r="M60" s="1" t="s">
        <v>19</v>
      </c>
      <c r="N60" s="2">
        <v>44207.149305555555</v>
      </c>
      <c r="O60" s="1" t="s">
        <v>618</v>
      </c>
      <c r="P60" s="1" t="s">
        <v>619</v>
      </c>
      <c r="Q60" s="1" t="s">
        <v>20</v>
      </c>
      <c r="R60" s="1" t="s">
        <v>26</v>
      </c>
      <c r="U60" t="str">
        <f t="array" ref="U60">LOOKUP(2,1/(COUNTIF($U$1:U59,$C$2:$C$550)=0),$C$2:$C$550)</f>
        <v>List of Master Data in SAP</v>
      </c>
      <c r="V60" s="3">
        <f t="shared" si="1"/>
        <v>44209</v>
      </c>
      <c r="W60" t="str">
        <f t="shared" si="2"/>
        <v>No</v>
      </c>
    </row>
    <row r="61" spans="1:23" ht="12.75" x14ac:dyDescent="0.2">
      <c r="A61" s="1">
        <v>111597</v>
      </c>
      <c r="B61" s="4">
        <v>44218.582638888889</v>
      </c>
      <c r="C61" s="1" t="s">
        <v>114</v>
      </c>
      <c r="D61" s="1" t="s">
        <v>631</v>
      </c>
      <c r="E61" s="1" t="s">
        <v>671</v>
      </c>
      <c r="F61" s="1" t="str">
        <f t="shared" si="0"/>
        <v>Jane Wilberts</v>
      </c>
      <c r="G61" s="1" t="s">
        <v>52</v>
      </c>
      <c r="H61" s="1" t="s">
        <v>107</v>
      </c>
      <c r="I61" s="1" t="s">
        <v>16</v>
      </c>
      <c r="J61" s="1" t="s">
        <v>17</v>
      </c>
      <c r="K61" s="1" t="s">
        <v>18</v>
      </c>
      <c r="L61" s="7">
        <v>44232.729861111111</v>
      </c>
      <c r="M61" s="1" t="s">
        <v>19</v>
      </c>
      <c r="N61" s="2">
        <v>44218.832638888889</v>
      </c>
      <c r="O61" s="1" t="s">
        <v>618</v>
      </c>
      <c r="P61" s="1" t="s">
        <v>619</v>
      </c>
      <c r="Q61" s="1" t="s">
        <v>20</v>
      </c>
      <c r="R61" s="1" t="s">
        <v>26</v>
      </c>
      <c r="U61" t="str">
        <f t="array" ref="U61">LOOKUP(2,1/(COUNTIF($U$1:U60,$C$2:$C$550)=0),$C$2:$C$550)</f>
        <v>Issue with Workflow Administrator Responsibility</v>
      </c>
      <c r="V61" s="3">
        <f t="shared" si="1"/>
        <v>44223</v>
      </c>
      <c r="W61" t="str">
        <f t="shared" si="2"/>
        <v>No</v>
      </c>
    </row>
    <row r="62" spans="1:23" ht="12.75" x14ac:dyDescent="0.2">
      <c r="A62" s="1">
        <v>111601</v>
      </c>
      <c r="B62" s="4">
        <v>44224.713194444441</v>
      </c>
      <c r="C62" s="1" t="s">
        <v>115</v>
      </c>
      <c r="D62" s="1" t="s">
        <v>628</v>
      </c>
      <c r="E62" s="1" t="s">
        <v>668</v>
      </c>
      <c r="F62" s="1" t="str">
        <f t="shared" si="0"/>
        <v>Aurora Miller</v>
      </c>
      <c r="G62" s="1" t="s">
        <v>35</v>
      </c>
      <c r="H62" s="1" t="s">
        <v>107</v>
      </c>
      <c r="I62" s="1" t="s">
        <v>16</v>
      </c>
      <c r="J62" s="1" t="s">
        <v>17</v>
      </c>
      <c r="K62" s="1" t="s">
        <v>18</v>
      </c>
      <c r="L62" s="7">
        <v>44225.718055555553</v>
      </c>
      <c r="M62" s="1" t="s">
        <v>19</v>
      </c>
      <c r="N62" s="2">
        <v>44224.963194444441</v>
      </c>
      <c r="O62" s="1" t="s">
        <v>618</v>
      </c>
      <c r="P62" s="1" t="s">
        <v>619</v>
      </c>
      <c r="Q62" s="1" t="s">
        <v>20</v>
      </c>
      <c r="R62" s="1" t="s">
        <v>21</v>
      </c>
      <c r="U62" t="str">
        <f t="array" ref="U62">LOOKUP(2,1/(COUNTIF($U$1:U61,$C$2:$C$550)=0),$C$2:$C$550)</f>
        <v>Class Roster.</v>
      </c>
      <c r="V62" s="3">
        <f t="shared" si="1"/>
        <v>44229</v>
      </c>
      <c r="W62" t="str">
        <f t="shared" si="2"/>
        <v>No</v>
      </c>
    </row>
    <row r="63" spans="1:23" ht="12.75" x14ac:dyDescent="0.2">
      <c r="A63" s="1">
        <v>111549</v>
      </c>
      <c r="B63" s="4">
        <v>44145.427777777775</v>
      </c>
      <c r="C63" s="1" t="s">
        <v>116</v>
      </c>
      <c r="D63" s="1" t="s">
        <v>630</v>
      </c>
      <c r="E63" s="1" t="s">
        <v>670</v>
      </c>
      <c r="F63" s="1" t="str">
        <f t="shared" si="0"/>
        <v>Kenex Willows</v>
      </c>
      <c r="G63" s="1" t="s">
        <v>46</v>
      </c>
      <c r="H63" s="1" t="s">
        <v>107</v>
      </c>
      <c r="I63" s="1" t="s">
        <v>16</v>
      </c>
      <c r="J63" s="1" t="s">
        <v>17</v>
      </c>
      <c r="K63" s="1" t="s">
        <v>18</v>
      </c>
      <c r="L63" s="7">
        <v>44218.755555555559</v>
      </c>
      <c r="M63" s="1" t="s">
        <v>19</v>
      </c>
      <c r="N63" s="2">
        <v>44145.927777777775</v>
      </c>
      <c r="O63" s="1" t="s">
        <v>618</v>
      </c>
      <c r="P63" s="1" t="s">
        <v>619</v>
      </c>
      <c r="Q63" s="1" t="s">
        <v>20</v>
      </c>
      <c r="R63" s="1" t="s">
        <v>26</v>
      </c>
      <c r="U63" t="str">
        <f t="array" ref="U63">LOOKUP(2,1/(COUNTIF($U$1:U62,$C$2:$C$550)=0),$C$2:$C$550)</f>
        <v>Query Report Scheduler Issue</v>
      </c>
      <c r="V63" s="3">
        <f t="shared" si="1"/>
        <v>44148</v>
      </c>
      <c r="W63" t="str">
        <f t="shared" si="2"/>
        <v>No</v>
      </c>
    </row>
    <row r="64" spans="1:23" ht="12.75" x14ac:dyDescent="0.2">
      <c r="A64" s="1">
        <v>111588</v>
      </c>
      <c r="B64" s="4">
        <v>44194.525694444441</v>
      </c>
      <c r="C64" s="1" t="s">
        <v>117</v>
      </c>
      <c r="D64" s="1" t="s">
        <v>634</v>
      </c>
      <c r="E64" s="1" t="s">
        <v>674</v>
      </c>
      <c r="F64" s="1" t="str">
        <f t="shared" si="0"/>
        <v>Melody Thompson</v>
      </c>
      <c r="G64" s="1" t="s">
        <v>65</v>
      </c>
      <c r="H64" s="1" t="s">
        <v>107</v>
      </c>
      <c r="I64" s="1" t="s">
        <v>16</v>
      </c>
      <c r="J64" s="1" t="s">
        <v>44</v>
      </c>
      <c r="K64" s="1" t="s">
        <v>18</v>
      </c>
      <c r="L64" s="7">
        <v>44215.734722222223</v>
      </c>
      <c r="M64" s="1" t="s">
        <v>19</v>
      </c>
      <c r="N64" s="2">
        <v>44195.025694444441</v>
      </c>
      <c r="O64" s="1" t="s">
        <v>618</v>
      </c>
      <c r="P64" s="1" t="s">
        <v>619</v>
      </c>
      <c r="Q64" s="1" t="s">
        <v>20</v>
      </c>
      <c r="R64" s="1" t="s">
        <v>26</v>
      </c>
      <c r="U64" t="str">
        <f t="array" ref="U64">LOOKUP(2,1/(COUNTIF($U$1:U63,$C$2:$C$550)=0),$C$2:$C$550)</f>
        <v>Deferred Status AME Approval Expense Report</v>
      </c>
      <c r="V64" s="3" t="str">
        <f t="shared" si="1"/>
        <v>No SLA for Request</v>
      </c>
      <c r="W64" t="str">
        <f t="shared" si="2"/>
        <v>No</v>
      </c>
    </row>
    <row r="65" spans="1:23" ht="12.75" x14ac:dyDescent="0.2">
      <c r="A65" s="1">
        <v>111565</v>
      </c>
      <c r="B65" s="4">
        <v>44166.407638888886</v>
      </c>
      <c r="C65" s="1" t="s">
        <v>118</v>
      </c>
      <c r="D65" s="1" t="s">
        <v>634</v>
      </c>
      <c r="E65" s="1" t="s">
        <v>674</v>
      </c>
      <c r="F65" s="1" t="str">
        <f t="shared" si="0"/>
        <v>Melody Thompson</v>
      </c>
      <c r="G65" s="1" t="s">
        <v>65</v>
      </c>
      <c r="H65" s="1" t="s">
        <v>107</v>
      </c>
      <c r="I65" s="1" t="s">
        <v>16</v>
      </c>
      <c r="J65" s="1" t="s">
        <v>17</v>
      </c>
      <c r="K65" s="1" t="s">
        <v>18</v>
      </c>
      <c r="L65" s="7">
        <v>44215.729861111111</v>
      </c>
      <c r="M65" s="1" t="s">
        <v>19</v>
      </c>
      <c r="N65" s="2">
        <v>44166.907638888886</v>
      </c>
      <c r="O65" s="1" t="s">
        <v>618</v>
      </c>
      <c r="P65" s="1" t="s">
        <v>619</v>
      </c>
      <c r="Q65" s="1" t="s">
        <v>20</v>
      </c>
      <c r="R65" s="1" t="s">
        <v>26</v>
      </c>
      <c r="U65" t="str">
        <f t="array" ref="U65">LOOKUP(2,1/(COUNTIF($U$1:U64,$C$2:$C$550)=0),$C$2:$C$550)</f>
        <v>Preparation for 9.2 Upgrade</v>
      </c>
      <c r="V65" s="3">
        <f t="shared" si="1"/>
        <v>44169</v>
      </c>
      <c r="W65" t="str">
        <f t="shared" si="2"/>
        <v>No</v>
      </c>
    </row>
    <row r="66" spans="1:23" ht="12.75" x14ac:dyDescent="0.2">
      <c r="A66" s="1">
        <v>111587</v>
      </c>
      <c r="B66" s="4">
        <v>44194.515277777777</v>
      </c>
      <c r="C66" s="1" t="s">
        <v>119</v>
      </c>
      <c r="D66" s="1" t="s">
        <v>624</v>
      </c>
      <c r="E66" s="1" t="s">
        <v>635</v>
      </c>
      <c r="F66" s="1" t="str">
        <f t="shared" ref="F66:F129" si="3">CONCATENATE(D66," ",E66)</f>
        <v>Jasper John</v>
      </c>
      <c r="G66" s="1" t="s">
        <v>14</v>
      </c>
      <c r="H66" s="1" t="s">
        <v>107</v>
      </c>
      <c r="I66" s="1" t="s">
        <v>16</v>
      </c>
      <c r="J66" s="1" t="s">
        <v>17</v>
      </c>
      <c r="K66" s="1" t="s">
        <v>18</v>
      </c>
      <c r="L66" s="7">
        <v>44209.711111111108</v>
      </c>
      <c r="M66" s="1" t="s">
        <v>19</v>
      </c>
      <c r="N66" s="2">
        <v>44195.015277777777</v>
      </c>
      <c r="O66" s="1" t="s">
        <v>618</v>
      </c>
      <c r="P66" s="1" t="s">
        <v>619</v>
      </c>
      <c r="Q66" s="1" t="s">
        <v>20</v>
      </c>
      <c r="R66" s="1" t="s">
        <v>21</v>
      </c>
      <c r="U66" t="str">
        <f t="array" ref="U66">LOOKUP(2,1/(COUNTIF($U$1:U65,$C$2:$C$550)=0),$C$2:$C$550)</f>
        <v>Error Message upon Clicking the Responsibility</v>
      </c>
      <c r="V66" s="3">
        <f t="shared" si="1"/>
        <v>44197</v>
      </c>
      <c r="W66" t="str">
        <f t="shared" si="2"/>
        <v>No</v>
      </c>
    </row>
    <row r="67" spans="1:23" ht="12.75" x14ac:dyDescent="0.2">
      <c r="A67" s="1">
        <v>111574</v>
      </c>
      <c r="B67" s="4">
        <v>44175.411111111112</v>
      </c>
      <c r="C67" s="1" t="s">
        <v>120</v>
      </c>
      <c r="D67" s="1" t="s">
        <v>628</v>
      </c>
      <c r="E67" s="1" t="s">
        <v>668</v>
      </c>
      <c r="F67" s="1" t="str">
        <f t="shared" si="3"/>
        <v>Aurora Miller</v>
      </c>
      <c r="G67" s="1" t="s">
        <v>35</v>
      </c>
      <c r="H67" s="1" t="s">
        <v>107</v>
      </c>
      <c r="I67" s="1" t="s">
        <v>16</v>
      </c>
      <c r="J67" s="1" t="s">
        <v>17</v>
      </c>
      <c r="K67" s="1" t="s">
        <v>18</v>
      </c>
      <c r="L67" s="7">
        <v>44200.740277777775</v>
      </c>
      <c r="M67" s="1" t="s">
        <v>19</v>
      </c>
      <c r="N67" s="2">
        <v>44175.911111111112</v>
      </c>
      <c r="O67" s="1" t="s">
        <v>618</v>
      </c>
      <c r="P67" s="1" t="s">
        <v>619</v>
      </c>
      <c r="Q67" s="1" t="s">
        <v>20</v>
      </c>
      <c r="R67" s="1" t="s">
        <v>21</v>
      </c>
      <c r="U67" t="str">
        <f t="array" ref="U67">LOOKUP(2,1/(COUNTIF($U$1:U66,$C$2:$C$550)=0),$C$2:$C$550)</f>
        <v>VPN</v>
      </c>
      <c r="V67" s="3">
        <f t="shared" ref="V67:V130" si="4">IF(J67="Request","No SLA for Request", IF(AND(H67="Emergency",J67="Incident / Problem"),B67+TIME(4,0,0),IF(AND(H67="High",J67="Incident / Problem"),WORKDAY(B67,3,0),IF(AND(H67="Normal",J67="Incident / Problem"),WORKDAY(B67,5,0),IF(AND(H67="Low",J67="Incident / Problem"),WORKDAY(B67,10,10),"")))))</f>
        <v>44180</v>
      </c>
      <c r="W67" t="str">
        <f t="shared" ref="W67:W130" si="5">IF(N67&gt;L67,"Yes","No")</f>
        <v>No</v>
      </c>
    </row>
    <row r="68" spans="1:23" ht="12.75" x14ac:dyDescent="0.2">
      <c r="A68" s="1">
        <v>111577</v>
      </c>
      <c r="B68" s="4">
        <v>44175.427083333336</v>
      </c>
      <c r="C68" s="1" t="s">
        <v>121</v>
      </c>
      <c r="D68" s="1" t="s">
        <v>628</v>
      </c>
      <c r="E68" s="1" t="s">
        <v>668</v>
      </c>
      <c r="F68" s="1" t="str">
        <f t="shared" si="3"/>
        <v>Aurora Miller</v>
      </c>
      <c r="G68" s="1" t="s">
        <v>35</v>
      </c>
      <c r="H68" s="1" t="s">
        <v>107</v>
      </c>
      <c r="I68" s="1" t="s">
        <v>16</v>
      </c>
      <c r="J68" s="1" t="s">
        <v>17</v>
      </c>
      <c r="K68" s="1" t="s">
        <v>18</v>
      </c>
      <c r="L68" s="7">
        <v>44200.737500000003</v>
      </c>
      <c r="M68" s="1" t="s">
        <v>19</v>
      </c>
      <c r="N68" s="2">
        <v>44175.927083333336</v>
      </c>
      <c r="O68" s="1" t="s">
        <v>618</v>
      </c>
      <c r="P68" s="1" t="s">
        <v>619</v>
      </c>
      <c r="Q68" s="1" t="s">
        <v>20</v>
      </c>
      <c r="R68" s="1" t="s">
        <v>21</v>
      </c>
      <c r="U68" t="str">
        <f t="array" ref="U68">LOOKUP(2,1/(COUNTIF($U$1:U67,$C$2:$C$550)=0),$C$2:$C$550)</f>
        <v>Timed out transactions in the worklist of approver</v>
      </c>
      <c r="V68" s="3">
        <f t="shared" si="4"/>
        <v>44180</v>
      </c>
      <c r="W68" t="str">
        <f t="shared" si="5"/>
        <v>No</v>
      </c>
    </row>
    <row r="69" spans="1:23" ht="12.75" x14ac:dyDescent="0.2">
      <c r="A69" s="1">
        <v>111506</v>
      </c>
      <c r="B69" s="4">
        <v>44097.751388888886</v>
      </c>
      <c r="C69" s="1" t="s">
        <v>122</v>
      </c>
      <c r="D69" s="1" t="s">
        <v>641</v>
      </c>
      <c r="E69" s="1" t="s">
        <v>681</v>
      </c>
      <c r="F69" s="1" t="str">
        <f t="shared" si="3"/>
        <v>Kimberly Jones</v>
      </c>
      <c r="G69" s="1" t="s">
        <v>106</v>
      </c>
      <c r="H69" s="1" t="s">
        <v>107</v>
      </c>
      <c r="I69" s="1" t="s">
        <v>16</v>
      </c>
      <c r="J69" s="1" t="s">
        <v>17</v>
      </c>
      <c r="K69" s="1" t="s">
        <v>18</v>
      </c>
      <c r="L69" s="7">
        <v>44174.520833333336</v>
      </c>
      <c r="M69" s="1" t="s">
        <v>37</v>
      </c>
      <c r="N69" s="2">
        <v>44098.001388888886</v>
      </c>
      <c r="O69" s="1" t="s">
        <v>619</v>
      </c>
      <c r="P69" s="1" t="s">
        <v>618</v>
      </c>
      <c r="Q69" s="1" t="s">
        <v>25</v>
      </c>
      <c r="R69" s="1" t="s">
        <v>26</v>
      </c>
      <c r="U69" t="str">
        <f t="array" ref="U69">LOOKUP(2,1/(COUNTIF($U$1:U68,$C$2:$C$550)=0),$C$2:$C$550)</f>
        <v>DEV NOT ACCESSIBLE</v>
      </c>
      <c r="V69" s="3">
        <f t="shared" si="4"/>
        <v>44102</v>
      </c>
      <c r="W69" t="str">
        <f t="shared" si="5"/>
        <v>No</v>
      </c>
    </row>
    <row r="70" spans="1:23" ht="12.75" x14ac:dyDescent="0.2">
      <c r="A70" s="1">
        <v>111539</v>
      </c>
      <c r="B70" s="4">
        <v>44125.636111111111</v>
      </c>
      <c r="C70" s="1" t="s">
        <v>123</v>
      </c>
      <c r="D70" s="1" t="s">
        <v>630</v>
      </c>
      <c r="E70" s="1" t="s">
        <v>670</v>
      </c>
      <c r="F70" s="1" t="str">
        <f t="shared" si="3"/>
        <v>Kenex Willows</v>
      </c>
      <c r="G70" s="1" t="s">
        <v>46</v>
      </c>
      <c r="H70" s="1" t="s">
        <v>107</v>
      </c>
      <c r="I70" s="1" t="s">
        <v>16</v>
      </c>
      <c r="J70" s="1" t="s">
        <v>44</v>
      </c>
      <c r="K70" s="1" t="s">
        <v>18</v>
      </c>
      <c r="L70" s="7">
        <v>44168.333333333336</v>
      </c>
      <c r="M70" s="1" t="s">
        <v>19</v>
      </c>
      <c r="N70" s="2">
        <v>44126.136111111111</v>
      </c>
      <c r="O70" s="1" t="s">
        <v>618</v>
      </c>
      <c r="P70" s="1" t="s">
        <v>619</v>
      </c>
      <c r="Q70" s="1" t="s">
        <v>20</v>
      </c>
      <c r="R70" s="1" t="s">
        <v>26</v>
      </c>
      <c r="U70" t="str">
        <f t="array" ref="U70">LOOKUP(2,1/(COUNTIF($U$1:U69,$C$2:$C$550)=0),$C$2:$C$550)</f>
        <v>Cannot connect to PROD database</v>
      </c>
      <c r="V70" s="3" t="str">
        <f t="shared" si="4"/>
        <v>No SLA for Request</v>
      </c>
      <c r="W70" t="str">
        <f t="shared" si="5"/>
        <v>No</v>
      </c>
    </row>
    <row r="71" spans="1:23" ht="12.75" x14ac:dyDescent="0.2">
      <c r="A71" s="1">
        <v>111535</v>
      </c>
      <c r="B71" s="4">
        <v>44123.416666666664</v>
      </c>
      <c r="C71" s="1" t="s">
        <v>124</v>
      </c>
      <c r="D71" s="1" t="s">
        <v>626</v>
      </c>
      <c r="E71" s="1" t="s">
        <v>666</v>
      </c>
      <c r="F71" s="1" t="str">
        <f t="shared" si="3"/>
        <v>Tomi Yamamoto</v>
      </c>
      <c r="G71" s="1" t="s">
        <v>28</v>
      </c>
      <c r="H71" s="1" t="s">
        <v>107</v>
      </c>
      <c r="I71" s="1" t="s">
        <v>29</v>
      </c>
      <c r="J71" s="1" t="s">
        <v>44</v>
      </c>
      <c r="K71" s="1" t="s">
        <v>18</v>
      </c>
      <c r="L71" s="7">
        <v>44152.515277777777</v>
      </c>
      <c r="M71" s="1" t="s">
        <v>19</v>
      </c>
      <c r="N71" s="2">
        <v>44123.916666666664</v>
      </c>
      <c r="O71" s="1" t="s">
        <v>618</v>
      </c>
      <c r="P71" s="1" t="s">
        <v>619</v>
      </c>
      <c r="Q71" s="1" t="s">
        <v>20</v>
      </c>
      <c r="R71" s="1" t="s">
        <v>78</v>
      </c>
      <c r="U71" t="str">
        <f t="array" ref="U71">LOOKUP(2,1/(COUNTIF($U$1:U70,$C$2:$C$550)=0),$C$2:$C$550)</f>
        <v>Error when filing Authority to Fill</v>
      </c>
      <c r="V71" s="3" t="str">
        <f t="shared" si="4"/>
        <v>No SLA for Request</v>
      </c>
      <c r="W71" t="str">
        <f t="shared" si="5"/>
        <v>No</v>
      </c>
    </row>
    <row r="72" spans="1:23" ht="12.75" x14ac:dyDescent="0.2">
      <c r="A72" s="1">
        <v>111517</v>
      </c>
      <c r="B72" s="4">
        <v>44109.543749999997</v>
      </c>
      <c r="C72" s="1" t="s">
        <v>125</v>
      </c>
      <c r="D72" s="1" t="s">
        <v>628</v>
      </c>
      <c r="E72" s="1" t="s">
        <v>668</v>
      </c>
      <c r="F72" s="1" t="str">
        <f t="shared" si="3"/>
        <v>Aurora Miller</v>
      </c>
      <c r="G72" s="1" t="s">
        <v>35</v>
      </c>
      <c r="H72" s="1" t="s">
        <v>107</v>
      </c>
      <c r="I72" s="1" t="s">
        <v>16</v>
      </c>
      <c r="J72" s="1" t="s">
        <v>17</v>
      </c>
      <c r="K72" s="1" t="s">
        <v>18</v>
      </c>
      <c r="L72" s="7">
        <v>44118.719444444447</v>
      </c>
      <c r="M72" s="1" t="s">
        <v>19</v>
      </c>
      <c r="N72" s="2">
        <v>44110.043749999997</v>
      </c>
      <c r="O72" s="1" t="s">
        <v>618</v>
      </c>
      <c r="P72" s="1" t="s">
        <v>619</v>
      </c>
      <c r="Q72" s="1" t="s">
        <v>20</v>
      </c>
      <c r="R72" s="1" t="s">
        <v>21</v>
      </c>
      <c r="U72" t="str">
        <f t="array" ref="U72">LOOKUP(2,1/(COUNTIF($U$1:U71,$C$2:$C$550)=0),$C$2:$C$550)</f>
        <v>Missing Project in App Design/DB</v>
      </c>
      <c r="V72" s="3">
        <f t="shared" si="4"/>
        <v>44112</v>
      </c>
      <c r="W72" t="str">
        <f t="shared" si="5"/>
        <v>No</v>
      </c>
    </row>
    <row r="73" spans="1:23" ht="12.75" x14ac:dyDescent="0.2">
      <c r="A73" s="1">
        <v>111495</v>
      </c>
      <c r="B73" s="4">
        <v>44066.599305555559</v>
      </c>
      <c r="C73" s="1" t="s">
        <v>126</v>
      </c>
      <c r="D73" s="1" t="s">
        <v>641</v>
      </c>
      <c r="E73" s="1" t="s">
        <v>681</v>
      </c>
      <c r="F73" s="1" t="str">
        <f t="shared" si="3"/>
        <v>Kimberly Jones</v>
      </c>
      <c r="G73" s="1" t="s">
        <v>106</v>
      </c>
      <c r="H73" s="1" t="s">
        <v>107</v>
      </c>
      <c r="I73" s="1" t="s">
        <v>16</v>
      </c>
      <c r="J73" s="1" t="s">
        <v>17</v>
      </c>
      <c r="K73" s="1" t="s">
        <v>18</v>
      </c>
      <c r="L73" s="7">
        <v>44097.768750000003</v>
      </c>
      <c r="M73" s="1" t="s">
        <v>19</v>
      </c>
      <c r="N73" s="2">
        <v>44067.099305555559</v>
      </c>
      <c r="O73" s="1" t="s">
        <v>618</v>
      </c>
      <c r="P73" s="1" t="s">
        <v>619</v>
      </c>
      <c r="Q73" s="1" t="s">
        <v>20</v>
      </c>
      <c r="R73" s="1" t="s">
        <v>26</v>
      </c>
      <c r="U73" t="str">
        <f t="array" ref="U73">LOOKUP(2,1/(COUNTIF($U$1:U72,$C$2:$C$550)=0),$C$2:$C$550)</f>
        <v>Automatic approval of salary</v>
      </c>
      <c r="V73" s="3">
        <f t="shared" si="4"/>
        <v>44069</v>
      </c>
      <c r="W73" t="str">
        <f t="shared" si="5"/>
        <v>No</v>
      </c>
    </row>
    <row r="74" spans="1:23" ht="12.75" x14ac:dyDescent="0.2">
      <c r="A74" s="1">
        <v>111498</v>
      </c>
      <c r="B74" s="4">
        <v>44070.453472222223</v>
      </c>
      <c r="C74" s="1" t="s">
        <v>127</v>
      </c>
      <c r="D74" s="1" t="s">
        <v>634</v>
      </c>
      <c r="E74" s="1" t="s">
        <v>674</v>
      </c>
      <c r="F74" s="1" t="str">
        <f t="shared" si="3"/>
        <v>Melody Thompson</v>
      </c>
      <c r="G74" s="1" t="s">
        <v>65</v>
      </c>
      <c r="H74" s="1" t="s">
        <v>107</v>
      </c>
      <c r="I74" s="1" t="s">
        <v>16</v>
      </c>
      <c r="J74" s="1" t="s">
        <v>17</v>
      </c>
      <c r="K74" s="1" t="s">
        <v>18</v>
      </c>
      <c r="L74" s="7">
        <v>44095.595138888886</v>
      </c>
      <c r="M74" s="1" t="s">
        <v>19</v>
      </c>
      <c r="N74" s="2">
        <v>44070.953472222223</v>
      </c>
      <c r="O74" s="1" t="s">
        <v>618</v>
      </c>
      <c r="P74" s="1" t="s">
        <v>619</v>
      </c>
      <c r="Q74" s="1" t="s">
        <v>20</v>
      </c>
      <c r="R74" s="1" t="s">
        <v>26</v>
      </c>
      <c r="U74" t="str">
        <f t="array" ref="U74">LOOKUP(2,1/(COUNTIF($U$1:U73,$C$2:$C$550)=0),$C$2:$C$550)</f>
        <v>Error when creating Organization on TEST</v>
      </c>
      <c r="V74" s="3">
        <f t="shared" si="4"/>
        <v>44075</v>
      </c>
      <c r="W74" t="str">
        <f t="shared" si="5"/>
        <v>No</v>
      </c>
    </row>
    <row r="75" spans="1:23" ht="12.75" x14ac:dyDescent="0.2">
      <c r="A75" s="1">
        <v>111474</v>
      </c>
      <c r="B75" s="4">
        <v>44033.568749999999</v>
      </c>
      <c r="C75" s="1" t="s">
        <v>128</v>
      </c>
      <c r="D75" s="1" t="s">
        <v>641</v>
      </c>
      <c r="E75" s="1" t="s">
        <v>681</v>
      </c>
      <c r="F75" s="1" t="str">
        <f t="shared" si="3"/>
        <v>Kimberly Jones</v>
      </c>
      <c r="G75" s="1" t="s">
        <v>106</v>
      </c>
      <c r="H75" s="1" t="s">
        <v>107</v>
      </c>
      <c r="I75" s="1" t="s">
        <v>16</v>
      </c>
      <c r="J75" s="1" t="s">
        <v>17</v>
      </c>
      <c r="K75" s="1" t="s">
        <v>18</v>
      </c>
      <c r="L75" s="7">
        <v>44048.742361111108</v>
      </c>
      <c r="M75" s="1" t="s">
        <v>19</v>
      </c>
      <c r="N75" s="2">
        <v>44034.068749999999</v>
      </c>
      <c r="O75" s="1" t="s">
        <v>618</v>
      </c>
      <c r="P75" s="1" t="s">
        <v>619</v>
      </c>
      <c r="Q75" s="1" t="s">
        <v>20</v>
      </c>
      <c r="R75" s="1" t="s">
        <v>26</v>
      </c>
      <c r="U75" t="str">
        <f t="array" ref="U75">LOOKUP(2,1/(COUNTIF($U$1:U74,$C$2:$C$550)=0),$C$2:$C$550)</f>
        <v>JDE Test Instance - Workflow Background Process</v>
      </c>
      <c r="V75" s="3">
        <f t="shared" si="4"/>
        <v>44036</v>
      </c>
      <c r="W75" t="str">
        <f t="shared" si="5"/>
        <v>No</v>
      </c>
    </row>
    <row r="76" spans="1:23" ht="12.75" x14ac:dyDescent="0.2">
      <c r="A76" s="1">
        <v>111469</v>
      </c>
      <c r="B76" s="4">
        <v>44025.460416666669</v>
      </c>
      <c r="C76" s="1" t="s">
        <v>129</v>
      </c>
      <c r="D76" s="1" t="s">
        <v>634</v>
      </c>
      <c r="E76" s="1" t="s">
        <v>674</v>
      </c>
      <c r="F76" s="1" t="str">
        <f t="shared" si="3"/>
        <v>Melody Thompson</v>
      </c>
      <c r="G76" s="1" t="s">
        <v>65</v>
      </c>
      <c r="H76" s="1" t="s">
        <v>107</v>
      </c>
      <c r="I76" s="1" t="s">
        <v>16</v>
      </c>
      <c r="J76" s="1" t="s">
        <v>17</v>
      </c>
      <c r="K76" s="1" t="s">
        <v>18</v>
      </c>
      <c r="L76" s="7">
        <v>44046.508333333331</v>
      </c>
      <c r="M76" s="1" t="s">
        <v>19</v>
      </c>
      <c r="N76" s="2">
        <v>44025.960416666669</v>
      </c>
      <c r="O76" s="1" t="s">
        <v>618</v>
      </c>
      <c r="P76" s="1" t="s">
        <v>619</v>
      </c>
      <c r="Q76" s="1" t="s">
        <v>20</v>
      </c>
      <c r="R76" s="1" t="s">
        <v>26</v>
      </c>
      <c r="U76" t="str">
        <f t="array" ref="U76">LOOKUP(2,1/(COUNTIF($U$1:U75,$C$2:$C$550)=0),$C$2:$C$550)</f>
        <v>Error when opening Java Applet</v>
      </c>
      <c r="V76" s="3">
        <f t="shared" si="4"/>
        <v>44028</v>
      </c>
      <c r="W76" t="str">
        <f t="shared" si="5"/>
        <v>No</v>
      </c>
    </row>
    <row r="77" spans="1:23" ht="12.75" x14ac:dyDescent="0.2">
      <c r="A77" s="1">
        <v>111446</v>
      </c>
      <c r="B77" s="4">
        <v>44000.649305555555</v>
      </c>
      <c r="C77" s="1" t="s">
        <v>130</v>
      </c>
      <c r="D77" s="1" t="s">
        <v>642</v>
      </c>
      <c r="E77" s="1" t="s">
        <v>682</v>
      </c>
      <c r="F77" s="1" t="str">
        <f t="shared" si="3"/>
        <v>Troy Daniels</v>
      </c>
      <c r="G77" s="1" t="s">
        <v>112</v>
      </c>
      <c r="H77" s="1" t="s">
        <v>107</v>
      </c>
      <c r="I77" s="1" t="s">
        <v>16</v>
      </c>
      <c r="J77" s="1" t="s">
        <v>17</v>
      </c>
      <c r="K77" s="1" t="s">
        <v>18</v>
      </c>
      <c r="L77" s="7">
        <v>44042.710416666669</v>
      </c>
      <c r="M77" s="1" t="s">
        <v>19</v>
      </c>
      <c r="N77" s="2">
        <v>44001.149305555555</v>
      </c>
      <c r="O77" s="1" t="s">
        <v>618</v>
      </c>
      <c r="P77" s="1" t="s">
        <v>619</v>
      </c>
      <c r="Q77" s="1" t="s">
        <v>20</v>
      </c>
      <c r="R77" s="1" t="s">
        <v>26</v>
      </c>
      <c r="U77" t="str">
        <f t="array" ref="U77">LOOKUP(2,1/(COUNTIF($U$1:U76,$C$2:$C$550)=0),$C$2:$C$550)</f>
        <v>testing email alerts</v>
      </c>
      <c r="V77" s="3">
        <f t="shared" si="4"/>
        <v>44005</v>
      </c>
      <c r="W77" t="str">
        <f t="shared" si="5"/>
        <v>No</v>
      </c>
    </row>
    <row r="78" spans="1:23" ht="12.75" x14ac:dyDescent="0.2">
      <c r="A78" s="1">
        <v>111382</v>
      </c>
      <c r="B78" s="4">
        <v>43868.647222222222</v>
      </c>
      <c r="C78" s="1" t="s">
        <v>131</v>
      </c>
      <c r="D78" s="1" t="s">
        <v>626</v>
      </c>
      <c r="E78" s="1" t="s">
        <v>666</v>
      </c>
      <c r="F78" s="1" t="str">
        <f t="shared" si="3"/>
        <v>Tomi Yamamoto</v>
      </c>
      <c r="G78" s="1" t="s">
        <v>28</v>
      </c>
      <c r="H78" s="1" t="s">
        <v>107</v>
      </c>
      <c r="I78" s="1" t="s">
        <v>29</v>
      </c>
      <c r="J78" s="1" t="s">
        <v>44</v>
      </c>
      <c r="K78" s="1" t="s">
        <v>18</v>
      </c>
      <c r="L78" s="7">
        <v>44025.510416666664</v>
      </c>
      <c r="M78" s="1" t="s">
        <v>19</v>
      </c>
      <c r="N78" s="2">
        <v>43869.147222222222</v>
      </c>
      <c r="O78" s="1" t="s">
        <v>618</v>
      </c>
      <c r="P78" s="1" t="s">
        <v>619</v>
      </c>
      <c r="Q78" s="1" t="s">
        <v>20</v>
      </c>
      <c r="R78" s="1" t="s">
        <v>30</v>
      </c>
      <c r="U78" t="str">
        <f t="array" ref="U78">LOOKUP(2,1/(COUNTIF($U$1:U77,$C$2:$C$550)=0),$C$2:$C$550)</f>
        <v>Authentication failed when running Reports</v>
      </c>
      <c r="V78" s="3" t="str">
        <f t="shared" si="4"/>
        <v>No SLA for Request</v>
      </c>
      <c r="W78" t="str">
        <f t="shared" si="5"/>
        <v>No</v>
      </c>
    </row>
    <row r="79" spans="1:23" ht="12.75" x14ac:dyDescent="0.2">
      <c r="A79" s="1">
        <v>111456</v>
      </c>
      <c r="B79" s="4">
        <v>44014.507638888892</v>
      </c>
      <c r="C79" s="1" t="s">
        <v>132</v>
      </c>
      <c r="D79" s="1" t="s">
        <v>631</v>
      </c>
      <c r="E79" s="1" t="s">
        <v>671</v>
      </c>
      <c r="F79" s="1" t="str">
        <f t="shared" si="3"/>
        <v>Jane Wilberts</v>
      </c>
      <c r="G79" s="1" t="s">
        <v>52</v>
      </c>
      <c r="H79" s="1" t="s">
        <v>107</v>
      </c>
      <c r="I79" s="1" t="s">
        <v>16</v>
      </c>
      <c r="J79" s="1" t="s">
        <v>44</v>
      </c>
      <c r="K79" s="1" t="s">
        <v>18</v>
      </c>
      <c r="L79" s="7">
        <v>44018.73333333333</v>
      </c>
      <c r="M79" s="1" t="s">
        <v>19</v>
      </c>
      <c r="N79" s="2" t="s">
        <v>620</v>
      </c>
      <c r="O79" s="1" t="s">
        <v>618</v>
      </c>
      <c r="P79" s="1" t="s">
        <v>619</v>
      </c>
      <c r="Q79" s="1" t="s">
        <v>20</v>
      </c>
      <c r="R79" s="1" t="s">
        <v>26</v>
      </c>
      <c r="U79" t="str">
        <f t="array" ref="U79">LOOKUP(2,1/(COUNTIF($U$1:U78,$C$2:$C$550)=0),$C$2:$C$550)</f>
        <v>JDE Test Instance - Notification Search Criteria</v>
      </c>
      <c r="V79" s="3" t="str">
        <f t="shared" si="4"/>
        <v>No SLA for Request</v>
      </c>
      <c r="W79" t="str">
        <f t="shared" si="5"/>
        <v>Yes</v>
      </c>
    </row>
    <row r="80" spans="1:23" ht="12.75" x14ac:dyDescent="0.2">
      <c r="A80" s="1">
        <v>111417</v>
      </c>
      <c r="B80" s="4">
        <v>43950.322916666664</v>
      </c>
      <c r="C80" s="1" t="s">
        <v>133</v>
      </c>
      <c r="D80" s="1" t="s">
        <v>643</v>
      </c>
      <c r="E80" s="1" t="s">
        <v>683</v>
      </c>
      <c r="F80" s="1" t="str">
        <f t="shared" si="3"/>
        <v>Willard Smith</v>
      </c>
      <c r="G80" s="1" t="s">
        <v>134</v>
      </c>
      <c r="H80" s="1" t="s">
        <v>107</v>
      </c>
      <c r="I80" s="1" t="s">
        <v>29</v>
      </c>
      <c r="J80" s="1" t="s">
        <v>17</v>
      </c>
      <c r="K80" s="1" t="s">
        <v>18</v>
      </c>
      <c r="L80" s="7">
        <v>44007.693749999999</v>
      </c>
      <c r="M80" s="1" t="s">
        <v>19</v>
      </c>
      <c r="N80" s="2">
        <v>43950.822916666664</v>
      </c>
      <c r="O80" s="1" t="s">
        <v>618</v>
      </c>
      <c r="P80" s="1" t="s">
        <v>619</v>
      </c>
      <c r="Q80" s="1" t="s">
        <v>20</v>
      </c>
      <c r="R80" s="1" t="s">
        <v>135</v>
      </c>
      <c r="U80" t="str">
        <f t="array" ref="U80">LOOKUP(2,1/(COUNTIF($U$1:U79,$C$2:$C$550)=0),$C$2:$C$550)</f>
        <v>JDE Prod - DV Approval Issue (11-Apr-2019)</v>
      </c>
      <c r="V80" s="3">
        <f t="shared" si="4"/>
        <v>43955</v>
      </c>
      <c r="W80" t="str">
        <f t="shared" si="5"/>
        <v>No</v>
      </c>
    </row>
    <row r="81" spans="1:23" ht="12.75" x14ac:dyDescent="0.2">
      <c r="A81" s="1">
        <v>111434</v>
      </c>
      <c r="B81" s="4">
        <v>43985.6875</v>
      </c>
      <c r="C81" s="1" t="s">
        <v>136</v>
      </c>
      <c r="D81" s="1" t="s">
        <v>634</v>
      </c>
      <c r="E81" s="1" t="s">
        <v>674</v>
      </c>
      <c r="F81" s="1" t="str">
        <f t="shared" si="3"/>
        <v>Melody Thompson</v>
      </c>
      <c r="G81" s="1" t="s">
        <v>65</v>
      </c>
      <c r="H81" s="1" t="s">
        <v>107</v>
      </c>
      <c r="I81" s="1" t="s">
        <v>16</v>
      </c>
      <c r="J81" s="1" t="s">
        <v>44</v>
      </c>
      <c r="K81" s="1" t="s">
        <v>18</v>
      </c>
      <c r="L81" s="7">
        <v>44006.652083333334</v>
      </c>
      <c r="M81" s="1" t="s">
        <v>19</v>
      </c>
      <c r="N81" s="2" t="s">
        <v>620</v>
      </c>
      <c r="O81" s="1" t="s">
        <v>618</v>
      </c>
      <c r="P81" s="1" t="s">
        <v>619</v>
      </c>
      <c r="Q81" s="1" t="s">
        <v>20</v>
      </c>
      <c r="R81" s="1" t="s">
        <v>26</v>
      </c>
      <c r="U81" t="str">
        <f t="array" ref="U81">LOOKUP(2,1/(COUNTIF($U$1:U80,$C$2:$C$550)=0),$C$2:$C$550)</f>
        <v>Hung Concurrent Request: Open Budget Year</v>
      </c>
      <c r="V81" s="3" t="str">
        <f t="shared" si="4"/>
        <v>No SLA for Request</v>
      </c>
      <c r="W81" t="str">
        <f t="shared" si="5"/>
        <v>Yes</v>
      </c>
    </row>
    <row r="82" spans="1:23" ht="12.75" x14ac:dyDescent="0.2">
      <c r="A82" s="1">
        <v>111437</v>
      </c>
      <c r="B82" s="4">
        <v>43990.482638888891</v>
      </c>
      <c r="C82" s="1" t="s">
        <v>137</v>
      </c>
      <c r="D82" s="1" t="s">
        <v>634</v>
      </c>
      <c r="E82" s="1" t="s">
        <v>674</v>
      </c>
      <c r="F82" s="1" t="str">
        <f t="shared" si="3"/>
        <v>Melody Thompson</v>
      </c>
      <c r="G82" s="1" t="s">
        <v>65</v>
      </c>
      <c r="H82" s="1" t="s">
        <v>107</v>
      </c>
      <c r="I82" s="1" t="s">
        <v>16</v>
      </c>
      <c r="J82" s="1" t="s">
        <v>44</v>
      </c>
      <c r="K82" s="1" t="s">
        <v>18</v>
      </c>
      <c r="L82" s="7">
        <v>43997.363194444442</v>
      </c>
      <c r="M82" s="1" t="s">
        <v>19</v>
      </c>
      <c r="N82" s="2" t="s">
        <v>620</v>
      </c>
      <c r="O82" s="1" t="s">
        <v>618</v>
      </c>
      <c r="P82" s="1" t="s">
        <v>619</v>
      </c>
      <c r="Q82" s="1" t="s">
        <v>20</v>
      </c>
      <c r="R82" s="1" t="s">
        <v>26</v>
      </c>
      <c r="U82" t="str">
        <f t="array" ref="U82">LOOKUP(2,1/(COUNTIF($U$1:U81,$C$2:$C$550)=0),$C$2:$C$550)</f>
        <v>Authority to Fill Error</v>
      </c>
      <c r="V82" s="3" t="str">
        <f t="shared" si="4"/>
        <v>No SLA for Request</v>
      </c>
      <c r="W82" t="str">
        <f t="shared" si="5"/>
        <v>Yes</v>
      </c>
    </row>
    <row r="83" spans="1:23" ht="12.75" x14ac:dyDescent="0.2">
      <c r="A83" s="1">
        <v>111353</v>
      </c>
      <c r="B83" s="4">
        <v>43803.594444444447</v>
      </c>
      <c r="C83" s="1" t="s">
        <v>138</v>
      </c>
      <c r="D83" s="1" t="s">
        <v>632</v>
      </c>
      <c r="E83" s="1" t="s">
        <v>672</v>
      </c>
      <c r="F83" s="1" t="str">
        <f t="shared" si="3"/>
        <v>Marvin Peters</v>
      </c>
      <c r="G83" s="1" t="s">
        <v>56</v>
      </c>
      <c r="H83" s="1" t="s">
        <v>107</v>
      </c>
      <c r="I83" s="1" t="s">
        <v>16</v>
      </c>
      <c r="J83" s="1" t="s">
        <v>17</v>
      </c>
      <c r="K83" s="1" t="s">
        <v>18</v>
      </c>
      <c r="L83" s="7">
        <v>43962.720833333333</v>
      </c>
      <c r="M83" s="1" t="s">
        <v>19</v>
      </c>
      <c r="N83" s="2" t="s">
        <v>620</v>
      </c>
      <c r="O83" s="1" t="s">
        <v>618</v>
      </c>
      <c r="P83" s="1" t="s">
        <v>619</v>
      </c>
      <c r="Q83" s="1" t="s">
        <v>20</v>
      </c>
      <c r="R83" s="1" t="s">
        <v>21</v>
      </c>
      <c r="U83" t="str">
        <f t="array" ref="U83">LOOKUP(2,1/(COUNTIF($U$1:U82,$C$2:$C$550)=0),$C$2:$C$550)</f>
        <v>Reverse Payment with Loan Charge</v>
      </c>
      <c r="V83" s="3">
        <f t="shared" si="4"/>
        <v>43808</v>
      </c>
      <c r="W83" t="str">
        <f t="shared" si="5"/>
        <v>Yes</v>
      </c>
    </row>
    <row r="84" spans="1:23" ht="12.75" x14ac:dyDescent="0.2">
      <c r="A84" s="1">
        <v>111320</v>
      </c>
      <c r="B84" s="4">
        <v>43746.651388888888</v>
      </c>
      <c r="C84" s="1" t="s">
        <v>139</v>
      </c>
      <c r="D84" s="1" t="s">
        <v>644</v>
      </c>
      <c r="E84" s="1" t="s">
        <v>684</v>
      </c>
      <c r="F84" s="1" t="str">
        <f t="shared" si="3"/>
        <v>Reah Junes</v>
      </c>
      <c r="G84" s="1" t="s">
        <v>140</v>
      </c>
      <c r="H84" s="1" t="s">
        <v>107</v>
      </c>
      <c r="I84" s="1" t="s">
        <v>16</v>
      </c>
      <c r="J84" s="1" t="s">
        <v>17</v>
      </c>
      <c r="K84" s="1" t="s">
        <v>18</v>
      </c>
      <c r="L84" s="7">
        <v>43958.558333333334</v>
      </c>
      <c r="M84" s="1" t="s">
        <v>19</v>
      </c>
      <c r="N84" s="2" t="s">
        <v>620</v>
      </c>
      <c r="O84" s="1" t="s">
        <v>618</v>
      </c>
      <c r="P84" s="1" t="s">
        <v>619</v>
      </c>
      <c r="Q84" s="1" t="s">
        <v>20</v>
      </c>
      <c r="R84" s="1" t="s">
        <v>26</v>
      </c>
      <c r="U84" t="str">
        <f t="array" ref="U84">LOOKUP(2,1/(COUNTIF($U$1:U83,$C$2:$C$550)=0),$C$2:$C$550)</f>
        <v>Cross-reg GWA Computation</v>
      </c>
      <c r="V84" s="3">
        <f t="shared" si="4"/>
        <v>43749</v>
      </c>
      <c r="W84" t="str">
        <f t="shared" si="5"/>
        <v>Yes</v>
      </c>
    </row>
    <row r="85" spans="1:23" ht="12.75" x14ac:dyDescent="0.2">
      <c r="A85" s="1">
        <v>111390</v>
      </c>
      <c r="B85" s="4">
        <v>43879.461805555555</v>
      </c>
      <c r="C85" s="1" t="s">
        <v>141</v>
      </c>
      <c r="D85" s="1" t="s">
        <v>630</v>
      </c>
      <c r="E85" s="1" t="s">
        <v>670</v>
      </c>
      <c r="F85" s="1" t="str">
        <f t="shared" si="3"/>
        <v>Kenex Willows</v>
      </c>
      <c r="G85" s="1" t="s">
        <v>46</v>
      </c>
      <c r="H85" s="1" t="s">
        <v>107</v>
      </c>
      <c r="I85" s="1" t="s">
        <v>16</v>
      </c>
      <c r="J85" s="1" t="s">
        <v>17</v>
      </c>
      <c r="K85" s="1" t="s">
        <v>18</v>
      </c>
      <c r="L85" s="7">
        <v>43957.656944444447</v>
      </c>
      <c r="M85" s="1" t="s">
        <v>19</v>
      </c>
      <c r="N85" s="2" t="s">
        <v>620</v>
      </c>
      <c r="O85" s="1" t="s">
        <v>618</v>
      </c>
      <c r="P85" s="1" t="s">
        <v>619</v>
      </c>
      <c r="Q85" s="1" t="s">
        <v>20</v>
      </c>
      <c r="R85" s="1" t="s">
        <v>26</v>
      </c>
      <c r="U85" t="str">
        <f t="array" ref="U85">LOOKUP(2,1/(COUNTIF($U$1:U84,$C$2:$C$550)=0),$C$2:$C$550)</f>
        <v>Verify Long-running SQL code</v>
      </c>
      <c r="V85" s="3">
        <f t="shared" si="4"/>
        <v>43882</v>
      </c>
      <c r="W85" t="str">
        <f t="shared" si="5"/>
        <v>Yes</v>
      </c>
    </row>
    <row r="86" spans="1:23" ht="12.75" x14ac:dyDescent="0.2">
      <c r="A86" s="1">
        <v>111409</v>
      </c>
      <c r="B86" s="4">
        <v>43936.490277777775</v>
      </c>
      <c r="C86" s="1" t="s">
        <v>142</v>
      </c>
      <c r="D86" s="1" t="s">
        <v>635</v>
      </c>
      <c r="E86" s="1" t="s">
        <v>675</v>
      </c>
      <c r="F86" s="1" t="str">
        <f t="shared" si="3"/>
        <v>John Brown</v>
      </c>
      <c r="G86" s="1" t="s">
        <v>73</v>
      </c>
      <c r="H86" s="1" t="s">
        <v>107</v>
      </c>
      <c r="I86" s="1" t="s">
        <v>16</v>
      </c>
      <c r="J86" s="1" t="s">
        <v>17</v>
      </c>
      <c r="K86" s="1" t="s">
        <v>18</v>
      </c>
      <c r="L86" s="7">
        <v>43937.648611111108</v>
      </c>
      <c r="M86" s="1" t="s">
        <v>19</v>
      </c>
      <c r="N86" s="2" t="s">
        <v>620</v>
      </c>
      <c r="O86" s="1" t="s">
        <v>618</v>
      </c>
      <c r="P86" s="1" t="s">
        <v>619</v>
      </c>
      <c r="Q86" s="1" t="s">
        <v>20</v>
      </c>
      <c r="R86" s="1" t="s">
        <v>68</v>
      </c>
      <c r="U86" t="str">
        <f t="array" ref="U86">LOOKUP(2,1/(COUNTIF($U$1:U85,$C$2:$C$550)=0),$C$2:$C$550)</f>
        <v>Request for Read-Only Access to PROD DB</v>
      </c>
      <c r="V86" s="3">
        <f t="shared" si="4"/>
        <v>43941</v>
      </c>
      <c r="W86" t="str">
        <f t="shared" si="5"/>
        <v>Yes</v>
      </c>
    </row>
    <row r="87" spans="1:23" ht="12.75" x14ac:dyDescent="0.2">
      <c r="A87" s="1">
        <v>111383</v>
      </c>
      <c r="B87" s="4">
        <v>43871.418749999997</v>
      </c>
      <c r="C87" s="1" t="s">
        <v>143</v>
      </c>
      <c r="D87" s="1" t="s">
        <v>630</v>
      </c>
      <c r="E87" s="1" t="s">
        <v>670</v>
      </c>
      <c r="F87" s="1" t="str">
        <f t="shared" si="3"/>
        <v>Kenex Willows</v>
      </c>
      <c r="G87" s="1" t="s">
        <v>46</v>
      </c>
      <c r="H87" s="1" t="s">
        <v>107</v>
      </c>
      <c r="I87" s="1" t="s">
        <v>16</v>
      </c>
      <c r="J87" s="1" t="s">
        <v>17</v>
      </c>
      <c r="K87" s="1" t="s">
        <v>18</v>
      </c>
      <c r="L87" s="7">
        <v>43929.714583333334</v>
      </c>
      <c r="M87" s="1" t="s">
        <v>19</v>
      </c>
      <c r="N87" s="2" t="s">
        <v>620</v>
      </c>
      <c r="O87" s="1" t="s">
        <v>618</v>
      </c>
      <c r="P87" s="1" t="s">
        <v>619</v>
      </c>
      <c r="Q87" s="1" t="s">
        <v>20</v>
      </c>
      <c r="R87" s="1" t="s">
        <v>26</v>
      </c>
      <c r="U87" t="str">
        <f t="array" ref="U87">LOOKUP(2,1/(COUNTIF($U$1:U86,$C$2:$C$550)=0),$C$2:$C$550)</f>
        <v>JDE PROD - Error Page (03 May 2019)</v>
      </c>
      <c r="V87" s="3">
        <f t="shared" si="4"/>
        <v>43874</v>
      </c>
      <c r="W87" t="str">
        <f t="shared" si="5"/>
        <v>Yes</v>
      </c>
    </row>
    <row r="88" spans="1:23" ht="12.75" x14ac:dyDescent="0.2">
      <c r="A88" s="1">
        <v>111404</v>
      </c>
      <c r="B88" s="4">
        <v>43913.672222222223</v>
      </c>
      <c r="C88" s="1" t="s">
        <v>144</v>
      </c>
      <c r="D88" s="1" t="s">
        <v>635</v>
      </c>
      <c r="E88" s="1" t="s">
        <v>675</v>
      </c>
      <c r="F88" s="1" t="str">
        <f t="shared" si="3"/>
        <v>John Brown</v>
      </c>
      <c r="G88" s="1" t="s">
        <v>73</v>
      </c>
      <c r="H88" s="1" t="s">
        <v>107</v>
      </c>
      <c r="I88" s="1" t="s">
        <v>16</v>
      </c>
      <c r="J88" s="1" t="s">
        <v>17</v>
      </c>
      <c r="K88" s="1" t="s">
        <v>18</v>
      </c>
      <c r="L88" s="7">
        <v>43923.723611111112</v>
      </c>
      <c r="M88" s="1" t="s">
        <v>19</v>
      </c>
      <c r="N88" s="2" t="s">
        <v>620</v>
      </c>
      <c r="O88" s="1" t="s">
        <v>618</v>
      </c>
      <c r="P88" s="1" t="s">
        <v>619</v>
      </c>
      <c r="Q88" s="1" t="s">
        <v>20</v>
      </c>
      <c r="R88" s="1" t="s">
        <v>21</v>
      </c>
      <c r="U88" t="str">
        <f t="array" ref="U88">LOOKUP(2,1/(COUNTIF($U$1:U87,$C$2:$C$550)=0),$C$2:$C$550)</f>
        <v>Unable to received Email Notif. on PassChanged</v>
      </c>
      <c r="V88" s="3">
        <f t="shared" si="4"/>
        <v>43916</v>
      </c>
      <c r="W88" t="str">
        <f t="shared" si="5"/>
        <v>Yes</v>
      </c>
    </row>
    <row r="89" spans="1:23" ht="12.75" x14ac:dyDescent="0.2">
      <c r="A89" s="1">
        <v>111401</v>
      </c>
      <c r="B89" s="4">
        <v>43903.466666666667</v>
      </c>
      <c r="C89" s="1" t="s">
        <v>145</v>
      </c>
      <c r="D89" s="1" t="s">
        <v>635</v>
      </c>
      <c r="E89" s="1" t="s">
        <v>675</v>
      </c>
      <c r="F89" s="1" t="str">
        <f t="shared" si="3"/>
        <v>John Brown</v>
      </c>
      <c r="G89" s="1" t="s">
        <v>73</v>
      </c>
      <c r="H89" s="1" t="s">
        <v>107</v>
      </c>
      <c r="I89" s="1" t="s">
        <v>16</v>
      </c>
      <c r="J89" s="1" t="s">
        <v>17</v>
      </c>
      <c r="K89" s="1" t="s">
        <v>18</v>
      </c>
      <c r="L89" s="7">
        <v>43914.713888888888</v>
      </c>
      <c r="M89" s="1" t="s">
        <v>19</v>
      </c>
      <c r="N89" s="2" t="s">
        <v>620</v>
      </c>
      <c r="O89" s="1" t="s">
        <v>618</v>
      </c>
      <c r="P89" s="1" t="s">
        <v>619</v>
      </c>
      <c r="Q89" s="1" t="s">
        <v>20</v>
      </c>
      <c r="R89" s="1" t="s">
        <v>21</v>
      </c>
      <c r="U89" t="str">
        <f t="array" ref="U89">LOOKUP(2,1/(COUNTIF($U$1:U88,$C$2:$C$550)=0),$C$2:$C$550)</f>
        <v>Portal problem</v>
      </c>
      <c r="V89" s="3">
        <f t="shared" si="4"/>
        <v>43908</v>
      </c>
      <c r="W89" t="str">
        <f t="shared" si="5"/>
        <v>Yes</v>
      </c>
    </row>
    <row r="90" spans="1:23" ht="12.75" x14ac:dyDescent="0.2">
      <c r="A90" s="1">
        <v>111393</v>
      </c>
      <c r="B90" s="4">
        <v>43889.574999999997</v>
      </c>
      <c r="C90" s="1" t="s">
        <v>146</v>
      </c>
      <c r="D90" s="1" t="s">
        <v>631</v>
      </c>
      <c r="E90" s="1" t="s">
        <v>671</v>
      </c>
      <c r="F90" s="1" t="str">
        <f t="shared" si="3"/>
        <v>Jane Wilberts</v>
      </c>
      <c r="G90" s="1" t="s">
        <v>52</v>
      </c>
      <c r="H90" s="1" t="s">
        <v>107</v>
      </c>
      <c r="I90" s="1" t="s">
        <v>16</v>
      </c>
      <c r="J90" s="1" t="s">
        <v>17</v>
      </c>
      <c r="K90" s="1" t="s">
        <v>18</v>
      </c>
      <c r="L90" s="7">
        <v>43913.54583333333</v>
      </c>
      <c r="M90" s="1" t="s">
        <v>19</v>
      </c>
      <c r="N90" s="2" t="s">
        <v>620</v>
      </c>
      <c r="O90" s="1" t="s">
        <v>618</v>
      </c>
      <c r="P90" s="1" t="s">
        <v>619</v>
      </c>
      <c r="Q90" s="1" t="s">
        <v>20</v>
      </c>
      <c r="R90" s="1" t="s">
        <v>26</v>
      </c>
      <c r="U90" t="str">
        <f t="array" ref="U90">LOOKUP(2,1/(COUNTIF($U$1:U89,$C$2:$C$550)=0),$C$2:$C$550)</f>
        <v>Accounts</v>
      </c>
      <c r="V90" s="3">
        <f t="shared" si="4"/>
        <v>43894</v>
      </c>
      <c r="W90" t="str">
        <f t="shared" si="5"/>
        <v>Yes</v>
      </c>
    </row>
    <row r="91" spans="1:23" ht="12.75" x14ac:dyDescent="0.2">
      <c r="A91" s="1">
        <v>111391</v>
      </c>
      <c r="B91" s="4">
        <v>43887.65</v>
      </c>
      <c r="C91" s="1" t="s">
        <v>147</v>
      </c>
      <c r="D91" s="1" t="s">
        <v>634</v>
      </c>
      <c r="E91" s="1" t="s">
        <v>674</v>
      </c>
      <c r="F91" s="1" t="str">
        <f t="shared" si="3"/>
        <v>Melody Thompson</v>
      </c>
      <c r="G91" s="1" t="s">
        <v>65</v>
      </c>
      <c r="H91" s="1" t="s">
        <v>107</v>
      </c>
      <c r="I91" s="1" t="s">
        <v>16</v>
      </c>
      <c r="J91" s="1" t="s">
        <v>44</v>
      </c>
      <c r="K91" s="1" t="s">
        <v>18</v>
      </c>
      <c r="L91" s="7">
        <v>43895.59097222222</v>
      </c>
      <c r="M91" s="1" t="s">
        <v>19</v>
      </c>
      <c r="N91" s="2" t="s">
        <v>620</v>
      </c>
      <c r="O91" s="1" t="s">
        <v>618</v>
      </c>
      <c r="P91" s="1" t="s">
        <v>619</v>
      </c>
      <c r="Q91" s="1" t="s">
        <v>20</v>
      </c>
      <c r="R91" s="1" t="s">
        <v>26</v>
      </c>
      <c r="U91" t="str">
        <f t="array" ref="U91">LOOKUP(2,1/(COUNTIF($U$1:U90,$C$2:$C$550)=0),$C$2:$C$550)</f>
        <v>OpenVPN locked account</v>
      </c>
      <c r="V91" s="3" t="str">
        <f t="shared" si="4"/>
        <v>No SLA for Request</v>
      </c>
      <c r="W91" t="str">
        <f t="shared" si="5"/>
        <v>Yes</v>
      </c>
    </row>
    <row r="92" spans="1:23" ht="12.75" x14ac:dyDescent="0.2">
      <c r="A92" s="1">
        <v>111380</v>
      </c>
      <c r="B92" s="4">
        <v>43860.441666666666</v>
      </c>
      <c r="C92" s="1" t="s">
        <v>148</v>
      </c>
      <c r="D92" s="1" t="s">
        <v>626</v>
      </c>
      <c r="E92" s="1" t="s">
        <v>666</v>
      </c>
      <c r="F92" s="1" t="str">
        <f t="shared" si="3"/>
        <v>Tomi Yamamoto</v>
      </c>
      <c r="G92" s="1" t="s">
        <v>28</v>
      </c>
      <c r="H92" s="1" t="s">
        <v>107</v>
      </c>
      <c r="I92" s="1" t="s">
        <v>29</v>
      </c>
      <c r="J92" s="1" t="s">
        <v>44</v>
      </c>
      <c r="K92" s="1" t="s">
        <v>18</v>
      </c>
      <c r="L92" s="7">
        <v>43868.692361111112</v>
      </c>
      <c r="M92" s="1" t="s">
        <v>19</v>
      </c>
      <c r="N92" s="2">
        <v>43860.941666666666</v>
      </c>
      <c r="O92" s="1" t="s">
        <v>618</v>
      </c>
      <c r="P92" s="1" t="s">
        <v>619</v>
      </c>
      <c r="Q92" s="1" t="s">
        <v>48</v>
      </c>
      <c r="R92" s="1" t="s">
        <v>30</v>
      </c>
      <c r="U92" t="str">
        <f t="array" ref="U92">LOOKUP(2,1/(COUNTIF($U$1:U91,$C$2:$C$550)=0),$C$2:$C$550)</f>
        <v>Cannot delete duplicate records of 3 employees</v>
      </c>
      <c r="V92" s="3" t="str">
        <f t="shared" si="4"/>
        <v>No SLA for Request</v>
      </c>
      <c r="W92" t="str">
        <f t="shared" si="5"/>
        <v>No</v>
      </c>
    </row>
    <row r="93" spans="1:23" ht="12.75" x14ac:dyDescent="0.2">
      <c r="A93" s="1">
        <v>111378</v>
      </c>
      <c r="B93" s="4">
        <v>43857.588888888888</v>
      </c>
      <c r="C93" s="1" t="s">
        <v>149</v>
      </c>
      <c r="D93" s="1" t="s">
        <v>628</v>
      </c>
      <c r="E93" s="1" t="s">
        <v>668</v>
      </c>
      <c r="F93" s="1" t="str">
        <f t="shared" si="3"/>
        <v>Aurora Miller</v>
      </c>
      <c r="G93" s="1" t="s">
        <v>35</v>
      </c>
      <c r="H93" s="1" t="s">
        <v>107</v>
      </c>
      <c r="I93" s="1" t="s">
        <v>16</v>
      </c>
      <c r="J93" s="1" t="s">
        <v>17</v>
      </c>
      <c r="K93" s="1" t="s">
        <v>18</v>
      </c>
      <c r="L93" s="7">
        <v>43861.691666666666</v>
      </c>
      <c r="M93" s="1" t="s">
        <v>19</v>
      </c>
      <c r="N93" s="2" t="s">
        <v>620</v>
      </c>
      <c r="O93" s="1" t="s">
        <v>618</v>
      </c>
      <c r="P93" s="1" t="s">
        <v>619</v>
      </c>
      <c r="Q93" s="1" t="s">
        <v>20</v>
      </c>
      <c r="R93" s="1" t="s">
        <v>21</v>
      </c>
      <c r="U93" t="str">
        <f t="array" ref="U93">LOOKUP(2,1/(COUNTIF($U$1:U92,$C$2:$C$550)=0),$C$2:$C$550)</f>
        <v>No student enrolled in class.</v>
      </c>
      <c r="V93" s="3">
        <f t="shared" si="4"/>
        <v>43860</v>
      </c>
      <c r="W93" t="str">
        <f t="shared" si="5"/>
        <v>Yes</v>
      </c>
    </row>
    <row r="94" spans="1:23" ht="12.75" x14ac:dyDescent="0.2">
      <c r="A94" s="1">
        <v>111369</v>
      </c>
      <c r="B94" s="4">
        <v>43840.36041666667</v>
      </c>
      <c r="C94" s="1" t="s">
        <v>150</v>
      </c>
      <c r="D94" s="1" t="s">
        <v>624</v>
      </c>
      <c r="E94" s="1" t="s">
        <v>635</v>
      </c>
      <c r="F94" s="1" t="str">
        <f t="shared" si="3"/>
        <v>Jasper John</v>
      </c>
      <c r="G94" s="1" t="s">
        <v>14</v>
      </c>
      <c r="H94" s="1" t="s">
        <v>107</v>
      </c>
      <c r="I94" s="1" t="s">
        <v>16</v>
      </c>
      <c r="J94" s="1" t="s">
        <v>17</v>
      </c>
      <c r="K94" s="1" t="s">
        <v>18</v>
      </c>
      <c r="L94" s="7">
        <v>43857.736111111109</v>
      </c>
      <c r="M94" s="1" t="s">
        <v>19</v>
      </c>
      <c r="N94" s="2" t="s">
        <v>620</v>
      </c>
      <c r="O94" s="1" t="s">
        <v>618</v>
      </c>
      <c r="P94" s="1" t="s">
        <v>619</v>
      </c>
      <c r="Q94" s="1" t="s">
        <v>20</v>
      </c>
      <c r="R94" s="1" t="s">
        <v>21</v>
      </c>
      <c r="U94" t="str">
        <f t="array" ref="U94">LOOKUP(2,1/(COUNTIF($U$1:U93,$C$2:$C$550)=0),$C$2:$C$550)</f>
        <v>Request for VPN Account</v>
      </c>
      <c r="V94" s="3">
        <f t="shared" si="4"/>
        <v>43845</v>
      </c>
      <c r="W94" t="str">
        <f t="shared" si="5"/>
        <v>Yes</v>
      </c>
    </row>
    <row r="95" spans="1:23" ht="12.75" x14ac:dyDescent="0.2">
      <c r="A95" s="1">
        <v>111318</v>
      </c>
      <c r="B95" s="4">
        <v>43742.598611111112</v>
      </c>
      <c r="C95" s="1" t="s">
        <v>151</v>
      </c>
      <c r="D95" s="1" t="s">
        <v>644</v>
      </c>
      <c r="E95" s="1" t="s">
        <v>684</v>
      </c>
      <c r="F95" s="1" t="str">
        <f t="shared" si="3"/>
        <v>Reah Junes</v>
      </c>
      <c r="G95" s="1" t="s">
        <v>140</v>
      </c>
      <c r="H95" s="1" t="s">
        <v>107</v>
      </c>
      <c r="I95" s="1" t="s">
        <v>16</v>
      </c>
      <c r="J95" s="1" t="s">
        <v>17</v>
      </c>
      <c r="K95" s="1" t="s">
        <v>18</v>
      </c>
      <c r="L95" s="7">
        <v>43845.720833333333</v>
      </c>
      <c r="M95" s="1" t="s">
        <v>19</v>
      </c>
      <c r="N95" s="2" t="s">
        <v>620</v>
      </c>
      <c r="O95" s="1" t="s">
        <v>618</v>
      </c>
      <c r="P95" s="1" t="s">
        <v>619</v>
      </c>
      <c r="Q95" s="1" t="s">
        <v>20</v>
      </c>
      <c r="R95" s="1" t="s">
        <v>26</v>
      </c>
      <c r="U95" t="str">
        <f t="array" ref="U95">LOOKUP(2,1/(COUNTIF($U$1:U94,$C$2:$C$550)=0),$C$2:$C$550)</f>
        <v>Request for instructions for post-cloning steps fo</v>
      </c>
      <c r="V95" s="3">
        <f t="shared" si="4"/>
        <v>43747</v>
      </c>
      <c r="W95" t="str">
        <f t="shared" si="5"/>
        <v>Yes</v>
      </c>
    </row>
    <row r="96" spans="1:23" ht="12.75" x14ac:dyDescent="0.2">
      <c r="A96" s="1">
        <v>111361</v>
      </c>
      <c r="B96" s="4">
        <v>43822.707638888889</v>
      </c>
      <c r="C96" s="1" t="s">
        <v>152</v>
      </c>
      <c r="D96" s="1" t="s">
        <v>635</v>
      </c>
      <c r="E96" s="1" t="s">
        <v>675</v>
      </c>
      <c r="F96" s="1" t="str">
        <f t="shared" si="3"/>
        <v>John Brown</v>
      </c>
      <c r="G96" s="1" t="s">
        <v>73</v>
      </c>
      <c r="H96" s="1" t="s">
        <v>107</v>
      </c>
      <c r="I96" s="1" t="s">
        <v>16</v>
      </c>
      <c r="J96" s="1" t="s">
        <v>17</v>
      </c>
      <c r="K96" s="1" t="s">
        <v>18</v>
      </c>
      <c r="L96" s="7">
        <v>43838.443055555559</v>
      </c>
      <c r="M96" s="1" t="s">
        <v>19</v>
      </c>
      <c r="N96" s="2">
        <v>43823.207638888889</v>
      </c>
      <c r="O96" s="1" t="s">
        <v>618</v>
      </c>
      <c r="P96" s="1" t="s">
        <v>619</v>
      </c>
      <c r="Q96" s="1" t="s">
        <v>20</v>
      </c>
      <c r="R96" s="1" t="s">
        <v>21</v>
      </c>
      <c r="U96" t="str">
        <f t="array" ref="U96">LOOKUP(2,1/(COUNTIF($U$1:U95,$C$2:$C$550)=0),$C$2:$C$550)</f>
        <v>Database Access</v>
      </c>
      <c r="V96" s="3">
        <f t="shared" si="4"/>
        <v>43825</v>
      </c>
      <c r="W96" t="str">
        <f t="shared" si="5"/>
        <v>No</v>
      </c>
    </row>
    <row r="97" spans="1:23" ht="12.75" x14ac:dyDescent="0.2">
      <c r="A97" s="1">
        <v>111360</v>
      </c>
      <c r="B97" s="4">
        <v>43818.375</v>
      </c>
      <c r="C97" s="1" t="s">
        <v>153</v>
      </c>
      <c r="D97" s="1" t="s">
        <v>628</v>
      </c>
      <c r="E97" s="1" t="s">
        <v>668</v>
      </c>
      <c r="F97" s="1" t="str">
        <f t="shared" si="3"/>
        <v>Aurora Miller</v>
      </c>
      <c r="G97" s="1" t="s">
        <v>35</v>
      </c>
      <c r="H97" s="1" t="s">
        <v>107</v>
      </c>
      <c r="I97" s="1" t="s">
        <v>16</v>
      </c>
      <c r="J97" s="1" t="s">
        <v>17</v>
      </c>
      <c r="K97" s="1" t="s">
        <v>18</v>
      </c>
      <c r="L97" s="7">
        <v>43836.728472222225</v>
      </c>
      <c r="M97" s="1" t="s">
        <v>19</v>
      </c>
      <c r="N97" s="2">
        <v>43818.875</v>
      </c>
      <c r="O97" s="1" t="s">
        <v>618</v>
      </c>
      <c r="P97" s="1" t="s">
        <v>619</v>
      </c>
      <c r="Q97" s="1" t="s">
        <v>20</v>
      </c>
      <c r="R97" s="1" t="s">
        <v>21</v>
      </c>
      <c r="U97" t="str">
        <f t="array" ref="U97">LOOKUP(2,1/(COUNTIF($U$1:U96,$C$2:$C$550)=0),$C$2:$C$550)</f>
        <v>JDE Test Instance not accessible</v>
      </c>
      <c r="V97" s="3">
        <f t="shared" si="4"/>
        <v>43823</v>
      </c>
      <c r="W97" t="str">
        <f t="shared" si="5"/>
        <v>No</v>
      </c>
    </row>
    <row r="98" spans="1:23" ht="12.75" x14ac:dyDescent="0.2">
      <c r="A98" s="1">
        <v>111358</v>
      </c>
      <c r="B98" s="4">
        <v>43810.590277777781</v>
      </c>
      <c r="C98" s="1" t="s">
        <v>154</v>
      </c>
      <c r="D98" s="1" t="s">
        <v>635</v>
      </c>
      <c r="E98" s="1" t="s">
        <v>675</v>
      </c>
      <c r="F98" s="1" t="str">
        <f t="shared" si="3"/>
        <v>John Brown</v>
      </c>
      <c r="G98" s="1" t="s">
        <v>73</v>
      </c>
      <c r="H98" s="1" t="s">
        <v>107</v>
      </c>
      <c r="I98" s="1" t="s">
        <v>16</v>
      </c>
      <c r="J98" s="1" t="s">
        <v>17</v>
      </c>
      <c r="K98" s="1" t="s">
        <v>18</v>
      </c>
      <c r="L98" s="7">
        <v>43822.647222222222</v>
      </c>
      <c r="M98" s="1" t="s">
        <v>19</v>
      </c>
      <c r="N98" s="2">
        <v>43811.090277777781</v>
      </c>
      <c r="O98" s="1" t="s">
        <v>618</v>
      </c>
      <c r="P98" s="1" t="s">
        <v>619</v>
      </c>
      <c r="Q98" s="1" t="s">
        <v>20</v>
      </c>
      <c r="R98" s="1" t="s">
        <v>68</v>
      </c>
      <c r="U98" t="str">
        <f t="array" ref="U98">LOOKUP(2,1/(COUNTIF($U$1:U97,$C$2:$C$550)=0),$C$2:$C$550)</f>
        <v>Login page Username field Issue (29 March 2019)</v>
      </c>
      <c r="V98" s="3">
        <f t="shared" si="4"/>
        <v>43815</v>
      </c>
      <c r="W98" t="str">
        <f t="shared" si="5"/>
        <v>No</v>
      </c>
    </row>
    <row r="99" spans="1:23" ht="12.75" x14ac:dyDescent="0.2">
      <c r="A99" s="1">
        <v>111351</v>
      </c>
      <c r="B99" s="4">
        <v>43797.474305555559</v>
      </c>
      <c r="C99" s="1" t="s">
        <v>155</v>
      </c>
      <c r="D99" s="1" t="s">
        <v>632</v>
      </c>
      <c r="E99" s="1" t="s">
        <v>672</v>
      </c>
      <c r="F99" s="1" t="str">
        <f t="shared" si="3"/>
        <v>Marvin Peters</v>
      </c>
      <c r="G99" s="1" t="s">
        <v>56</v>
      </c>
      <c r="H99" s="1" t="s">
        <v>107</v>
      </c>
      <c r="I99" s="1" t="s">
        <v>16</v>
      </c>
      <c r="J99" s="1" t="s">
        <v>17</v>
      </c>
      <c r="K99" s="1" t="s">
        <v>18</v>
      </c>
      <c r="L99" s="7">
        <v>43803.745833333334</v>
      </c>
      <c r="M99" s="1" t="s">
        <v>19</v>
      </c>
      <c r="N99" s="2">
        <v>43797.974305555559</v>
      </c>
      <c r="O99" s="1" t="s">
        <v>618</v>
      </c>
      <c r="P99" s="1" t="s">
        <v>619</v>
      </c>
      <c r="Q99" s="1" t="s">
        <v>20</v>
      </c>
      <c r="R99" s="1" t="s">
        <v>21</v>
      </c>
      <c r="U99" t="str">
        <f t="array" ref="U99">LOOKUP(2,1/(COUNTIF($U$1:U98,$C$2:$C$550)=0),$C$2:$C$550)</f>
        <v>JDE Error: You have encountered an unexpected....</v>
      </c>
      <c r="V99" s="3">
        <f t="shared" si="4"/>
        <v>43802</v>
      </c>
      <c r="W99" t="str">
        <f t="shared" si="5"/>
        <v>No</v>
      </c>
    </row>
    <row r="100" spans="1:23" ht="12.75" x14ac:dyDescent="0.2">
      <c r="A100" s="1">
        <v>111333</v>
      </c>
      <c r="B100" s="4">
        <v>43763.606249999997</v>
      </c>
      <c r="C100" s="1" t="s">
        <v>156</v>
      </c>
      <c r="D100" s="1" t="s">
        <v>635</v>
      </c>
      <c r="E100" s="1" t="s">
        <v>675</v>
      </c>
      <c r="F100" s="1" t="str">
        <f t="shared" si="3"/>
        <v>John Brown</v>
      </c>
      <c r="G100" s="1" t="s">
        <v>73</v>
      </c>
      <c r="H100" s="1" t="s">
        <v>107</v>
      </c>
      <c r="I100" s="1" t="s">
        <v>16</v>
      </c>
      <c r="J100" s="1" t="s">
        <v>17</v>
      </c>
      <c r="K100" s="1" t="s">
        <v>18</v>
      </c>
      <c r="L100" s="7">
        <v>43803.743750000001</v>
      </c>
      <c r="M100" s="1" t="s">
        <v>19</v>
      </c>
      <c r="N100" s="2">
        <v>43764.106249999997</v>
      </c>
      <c r="O100" s="1" t="s">
        <v>618</v>
      </c>
      <c r="P100" s="1" t="s">
        <v>619</v>
      </c>
      <c r="Q100" s="1" t="s">
        <v>20</v>
      </c>
      <c r="R100" s="1" t="s">
        <v>21</v>
      </c>
      <c r="U100" t="str">
        <f t="array" ref="U100">LOOKUP(2,1/(COUNTIF($U$1:U99,$C$2:$C$550)=0),$C$2:$C$550)</f>
        <v>Beacon solution account</v>
      </c>
      <c r="V100" s="3">
        <f t="shared" si="4"/>
        <v>43768</v>
      </c>
      <c r="W100" t="str">
        <f t="shared" si="5"/>
        <v>No</v>
      </c>
    </row>
    <row r="101" spans="1:23" ht="12.75" x14ac:dyDescent="0.2">
      <c r="A101" s="1">
        <v>111346</v>
      </c>
      <c r="B101" s="4">
        <v>43789.50277777778</v>
      </c>
      <c r="C101" s="1" t="s">
        <v>157</v>
      </c>
      <c r="D101" s="1" t="s">
        <v>637</v>
      </c>
      <c r="E101" s="1" t="s">
        <v>677</v>
      </c>
      <c r="F101" s="1" t="str">
        <f t="shared" si="3"/>
        <v>Julius Wright</v>
      </c>
      <c r="G101" s="1" t="s">
        <v>83</v>
      </c>
      <c r="H101" s="1" t="s">
        <v>107</v>
      </c>
      <c r="I101" s="1" t="s">
        <v>16</v>
      </c>
      <c r="J101" s="1" t="s">
        <v>17</v>
      </c>
      <c r="K101" s="1" t="s">
        <v>18</v>
      </c>
      <c r="L101" s="7">
        <v>43797.703472222223</v>
      </c>
      <c r="M101" s="1" t="s">
        <v>19</v>
      </c>
      <c r="N101" s="2">
        <v>43790.00277777778</v>
      </c>
      <c r="O101" s="1" t="s">
        <v>618</v>
      </c>
      <c r="P101" s="1" t="s">
        <v>619</v>
      </c>
      <c r="Q101" s="1" t="s">
        <v>20</v>
      </c>
      <c r="R101" s="1" t="s">
        <v>26</v>
      </c>
      <c r="U101" t="str">
        <f t="array" ref="U101">LOOKUP(2,1/(COUNTIF($U$1:U100,$C$2:$C$550)=0),$C$2:$C$550)</f>
        <v>Errors encountered during test instance</v>
      </c>
      <c r="V101" s="3">
        <f t="shared" si="4"/>
        <v>43794</v>
      </c>
      <c r="W101" t="str">
        <f t="shared" si="5"/>
        <v>No</v>
      </c>
    </row>
    <row r="102" spans="1:23" ht="12.75" x14ac:dyDescent="0.2">
      <c r="A102" s="1">
        <v>111227</v>
      </c>
      <c r="B102" s="4">
        <v>43623.595833333333</v>
      </c>
      <c r="C102" s="1" t="s">
        <v>158</v>
      </c>
      <c r="D102" s="1" t="s">
        <v>628</v>
      </c>
      <c r="E102" s="1" t="s">
        <v>668</v>
      </c>
      <c r="F102" s="1" t="str">
        <f t="shared" si="3"/>
        <v>Aurora Miller</v>
      </c>
      <c r="G102" s="1" t="s">
        <v>35</v>
      </c>
      <c r="H102" s="1" t="s">
        <v>107</v>
      </c>
      <c r="I102" s="1" t="s">
        <v>16</v>
      </c>
      <c r="J102" s="1" t="s">
        <v>17</v>
      </c>
      <c r="K102" s="1" t="s">
        <v>18</v>
      </c>
      <c r="L102" s="7">
        <v>43790.745833333334</v>
      </c>
      <c r="M102" s="1" t="s">
        <v>19</v>
      </c>
      <c r="N102" s="2">
        <v>43624.095833333333</v>
      </c>
      <c r="O102" s="1" t="s">
        <v>618</v>
      </c>
      <c r="P102" s="1" t="s">
        <v>619</v>
      </c>
      <c r="Q102" s="1" t="s">
        <v>20</v>
      </c>
      <c r="R102" s="1" t="s">
        <v>21</v>
      </c>
      <c r="U102" t="str">
        <f t="array" ref="U102">LOOKUP(2,1/(COUNTIF($U$1:U101,$C$2:$C$550)=0),$C$2:$C$550)</f>
        <v>SALN Report blank</v>
      </c>
      <c r="V102" s="3">
        <f t="shared" si="4"/>
        <v>43628</v>
      </c>
      <c r="W102" t="str">
        <f t="shared" si="5"/>
        <v>No</v>
      </c>
    </row>
    <row r="103" spans="1:23" ht="12.75" x14ac:dyDescent="0.2">
      <c r="A103" s="1">
        <v>111334</v>
      </c>
      <c r="B103" s="4">
        <v>43763.621527777781</v>
      </c>
      <c r="C103" s="1" t="s">
        <v>159</v>
      </c>
      <c r="D103" s="1" t="s">
        <v>631</v>
      </c>
      <c r="E103" s="1" t="s">
        <v>671</v>
      </c>
      <c r="F103" s="1" t="str">
        <f t="shared" si="3"/>
        <v>Jane Wilberts</v>
      </c>
      <c r="G103" s="1" t="s">
        <v>52</v>
      </c>
      <c r="H103" s="1" t="s">
        <v>107</v>
      </c>
      <c r="I103" s="1" t="s">
        <v>29</v>
      </c>
      <c r="J103" s="1" t="s">
        <v>17</v>
      </c>
      <c r="K103" s="1" t="s">
        <v>18</v>
      </c>
      <c r="L103" s="7">
        <v>43775.720138888886</v>
      </c>
      <c r="M103" s="1" t="s">
        <v>19</v>
      </c>
      <c r="N103" s="2">
        <v>43764.121527777781</v>
      </c>
      <c r="O103" s="1" t="s">
        <v>618</v>
      </c>
      <c r="P103" s="1" t="s">
        <v>619</v>
      </c>
      <c r="Q103" s="1" t="s">
        <v>48</v>
      </c>
      <c r="R103" s="1" t="s">
        <v>30</v>
      </c>
      <c r="U103" t="str">
        <f t="array" ref="U103">LOOKUP(2,1/(COUNTIF($U$1:U102,$C$2:$C$550)=0),$C$2:$C$550)</f>
        <v>JDE PROD - Withdraw/ Cancel an approved ER</v>
      </c>
      <c r="V103" s="3">
        <f t="shared" si="4"/>
        <v>43768</v>
      </c>
      <c r="W103" t="str">
        <f t="shared" si="5"/>
        <v>No</v>
      </c>
    </row>
    <row r="104" spans="1:23" ht="12.75" x14ac:dyDescent="0.2">
      <c r="A104" s="1">
        <v>111322</v>
      </c>
      <c r="B104" s="4">
        <v>43749.570833333331</v>
      </c>
      <c r="C104" s="1" t="s">
        <v>160</v>
      </c>
      <c r="D104" s="1" t="s">
        <v>642</v>
      </c>
      <c r="E104" s="1" t="s">
        <v>682</v>
      </c>
      <c r="F104" s="1" t="str">
        <f t="shared" si="3"/>
        <v>Troy Daniels</v>
      </c>
      <c r="G104" s="1" t="s">
        <v>112</v>
      </c>
      <c r="H104" s="1" t="s">
        <v>107</v>
      </c>
      <c r="I104" s="1" t="s">
        <v>16</v>
      </c>
      <c r="J104" s="1" t="s">
        <v>17</v>
      </c>
      <c r="K104" s="1" t="s">
        <v>18</v>
      </c>
      <c r="L104" s="7">
        <v>43759.748611111114</v>
      </c>
      <c r="M104" s="1" t="s">
        <v>19</v>
      </c>
      <c r="N104" s="2">
        <v>43754.708333333336</v>
      </c>
      <c r="O104" s="1" t="s">
        <v>618</v>
      </c>
      <c r="P104" s="1" t="s">
        <v>619</v>
      </c>
      <c r="Q104" s="1" t="s">
        <v>20</v>
      </c>
      <c r="R104" s="1" t="s">
        <v>26</v>
      </c>
      <c r="U104" t="str">
        <f t="array" ref="U104">LOOKUP(2,1/(COUNTIF($U$1:U103,$C$2:$C$550)=0),$C$2:$C$550)</f>
        <v>Cannot print payslips and payroll reports</v>
      </c>
      <c r="V104" s="3">
        <f t="shared" si="4"/>
        <v>43754</v>
      </c>
      <c r="W104" t="str">
        <f t="shared" si="5"/>
        <v>No</v>
      </c>
    </row>
    <row r="105" spans="1:23" ht="12.75" x14ac:dyDescent="0.2">
      <c r="A105" s="1">
        <v>111312</v>
      </c>
      <c r="B105" s="4">
        <v>43739.439583333333</v>
      </c>
      <c r="C105" s="1" t="s">
        <v>161</v>
      </c>
      <c r="D105" s="1" t="s">
        <v>626</v>
      </c>
      <c r="E105" s="1" t="s">
        <v>666</v>
      </c>
      <c r="F105" s="1" t="str">
        <f t="shared" si="3"/>
        <v>Tomi Yamamoto</v>
      </c>
      <c r="G105" s="1" t="s">
        <v>28</v>
      </c>
      <c r="H105" s="1" t="s">
        <v>107</v>
      </c>
      <c r="I105" s="1" t="s">
        <v>29</v>
      </c>
      <c r="J105" s="1" t="s">
        <v>17</v>
      </c>
      <c r="K105" s="1" t="s">
        <v>18</v>
      </c>
      <c r="L105" s="7">
        <v>43759.573611111111</v>
      </c>
      <c r="M105" s="1" t="s">
        <v>19</v>
      </c>
      <c r="N105" s="2">
        <v>43739.939583333333</v>
      </c>
      <c r="O105" s="1" t="s">
        <v>618</v>
      </c>
      <c r="P105" s="1" t="s">
        <v>619</v>
      </c>
      <c r="Q105" s="1" t="s">
        <v>48</v>
      </c>
      <c r="R105" s="1" t="s">
        <v>30</v>
      </c>
      <c r="U105" t="str">
        <f t="array" ref="U105">LOOKUP(2,1/(COUNTIF($U$1:U104,$C$2:$C$550)=0),$C$2:$C$550)</f>
        <v>JDE PROD Error Page issue (23 May 2019)</v>
      </c>
      <c r="V105" s="3">
        <f t="shared" si="4"/>
        <v>43742</v>
      </c>
      <c r="W105" t="str">
        <f t="shared" si="5"/>
        <v>No</v>
      </c>
    </row>
    <row r="106" spans="1:23" ht="12.75" x14ac:dyDescent="0.2">
      <c r="A106" s="1">
        <v>111301</v>
      </c>
      <c r="B106" s="4">
        <v>43725.419444444444</v>
      </c>
      <c r="C106" s="1" t="s">
        <v>162</v>
      </c>
      <c r="D106" s="1" t="s">
        <v>626</v>
      </c>
      <c r="E106" s="1" t="s">
        <v>666</v>
      </c>
      <c r="F106" s="1" t="str">
        <f t="shared" si="3"/>
        <v>Tomi Yamamoto</v>
      </c>
      <c r="G106" s="1" t="s">
        <v>28</v>
      </c>
      <c r="H106" s="1" t="s">
        <v>107</v>
      </c>
      <c r="I106" s="1" t="s">
        <v>29</v>
      </c>
      <c r="J106" s="1" t="s">
        <v>44</v>
      </c>
      <c r="K106" s="1" t="s">
        <v>18</v>
      </c>
      <c r="L106" s="7">
        <v>43759.572916666664</v>
      </c>
      <c r="M106" s="1" t="s">
        <v>19</v>
      </c>
      <c r="N106" s="2">
        <v>43725.919444444444</v>
      </c>
      <c r="O106" s="1" t="s">
        <v>618</v>
      </c>
      <c r="P106" s="1" t="s">
        <v>619</v>
      </c>
      <c r="Q106" s="1" t="s">
        <v>48</v>
      </c>
      <c r="R106" s="1" t="s">
        <v>30</v>
      </c>
      <c r="U106" t="str">
        <f t="array" ref="U106">LOOKUP(2,1/(COUNTIF($U$1:U105,$C$2:$C$550)=0),$C$2:$C$550)</f>
        <v>Quick Enroll Error</v>
      </c>
      <c r="V106" s="3" t="str">
        <f t="shared" si="4"/>
        <v>No SLA for Request</v>
      </c>
      <c r="W106" t="str">
        <f t="shared" si="5"/>
        <v>No</v>
      </c>
    </row>
    <row r="107" spans="1:23" ht="12.75" x14ac:dyDescent="0.2">
      <c r="A107" s="1">
        <v>111325</v>
      </c>
      <c r="B107" s="4">
        <v>43752.699305555558</v>
      </c>
      <c r="C107" s="1" t="s">
        <v>163</v>
      </c>
      <c r="D107" s="1" t="s">
        <v>626</v>
      </c>
      <c r="E107" s="1" t="s">
        <v>666</v>
      </c>
      <c r="F107" s="1" t="str">
        <f t="shared" si="3"/>
        <v>Tomi Yamamoto</v>
      </c>
      <c r="G107" s="1" t="s">
        <v>28</v>
      </c>
      <c r="H107" s="1" t="s">
        <v>107</v>
      </c>
      <c r="I107" s="1" t="s">
        <v>29</v>
      </c>
      <c r="J107" s="1" t="s">
        <v>44</v>
      </c>
      <c r="K107" s="1" t="s">
        <v>18</v>
      </c>
      <c r="L107" s="7">
        <v>43759.572222222225</v>
      </c>
      <c r="M107" s="1" t="s">
        <v>19</v>
      </c>
      <c r="N107" s="2">
        <v>43753.199305555558</v>
      </c>
      <c r="O107" s="1" t="s">
        <v>618</v>
      </c>
      <c r="P107" s="1" t="s">
        <v>619</v>
      </c>
      <c r="Q107" s="1" t="s">
        <v>48</v>
      </c>
      <c r="R107" s="1" t="s">
        <v>30</v>
      </c>
      <c r="U107" t="str">
        <f t="array" ref="U107">LOOKUP(2,1/(COUNTIF($U$1:U106,$C$2:$C$550)=0),$C$2:$C$550)</f>
        <v>Enable Report Manager for all</v>
      </c>
      <c r="V107" s="3" t="str">
        <f t="shared" si="4"/>
        <v>No SLA for Request</v>
      </c>
      <c r="W107" t="str">
        <f t="shared" si="5"/>
        <v>No</v>
      </c>
    </row>
    <row r="108" spans="1:23" ht="12.75" x14ac:dyDescent="0.2">
      <c r="A108" s="1">
        <v>111321</v>
      </c>
      <c r="B108" s="4">
        <v>43747.397222222222</v>
      </c>
      <c r="C108" s="1" t="s">
        <v>164</v>
      </c>
      <c r="D108" s="1" t="s">
        <v>630</v>
      </c>
      <c r="E108" s="1" t="s">
        <v>670</v>
      </c>
      <c r="F108" s="1" t="str">
        <f t="shared" si="3"/>
        <v>Kenex Willows</v>
      </c>
      <c r="G108" s="1" t="s">
        <v>46</v>
      </c>
      <c r="H108" s="1" t="s">
        <v>107</v>
      </c>
      <c r="I108" s="1" t="s">
        <v>16</v>
      </c>
      <c r="J108" s="1" t="s">
        <v>17</v>
      </c>
      <c r="K108" s="1" t="s">
        <v>18</v>
      </c>
      <c r="L108" s="7">
        <v>43756.418749999997</v>
      </c>
      <c r="M108" s="1" t="s">
        <v>19</v>
      </c>
      <c r="N108" s="2">
        <v>43755.708333333336</v>
      </c>
      <c r="O108" s="1" t="s">
        <v>618</v>
      </c>
      <c r="P108" s="1" t="s">
        <v>619</v>
      </c>
      <c r="Q108" s="1" t="s">
        <v>20</v>
      </c>
      <c r="R108" s="1" t="s">
        <v>26</v>
      </c>
      <c r="U108" t="str">
        <f t="array" ref="U108">LOOKUP(2,1/(COUNTIF($U$1:U107,$C$2:$C$550)=0),$C$2:$C$550)</f>
        <v>Appointment for REPS report error</v>
      </c>
      <c r="V108" s="3">
        <f t="shared" si="4"/>
        <v>43752</v>
      </c>
      <c r="W108" t="str">
        <f t="shared" si="5"/>
        <v>No</v>
      </c>
    </row>
    <row r="109" spans="1:23" ht="12.75" x14ac:dyDescent="0.2">
      <c r="A109" s="1">
        <v>111314</v>
      </c>
      <c r="B109" s="4">
        <v>43740.706944444442</v>
      </c>
      <c r="C109" s="1" t="s">
        <v>165</v>
      </c>
      <c r="D109" s="1" t="s">
        <v>637</v>
      </c>
      <c r="E109" s="1" t="s">
        <v>677</v>
      </c>
      <c r="F109" s="1" t="str">
        <f t="shared" si="3"/>
        <v>Julius Wright</v>
      </c>
      <c r="G109" s="1" t="s">
        <v>83</v>
      </c>
      <c r="H109" s="1" t="s">
        <v>107</v>
      </c>
      <c r="I109" s="1" t="s">
        <v>16</v>
      </c>
      <c r="J109" s="1" t="s">
        <v>17</v>
      </c>
      <c r="K109" s="1" t="s">
        <v>18</v>
      </c>
      <c r="L109" s="7">
        <v>43747.477083333331</v>
      </c>
      <c r="M109" s="1" t="s">
        <v>19</v>
      </c>
      <c r="N109" s="2">
        <v>43741.206944444442</v>
      </c>
      <c r="O109" s="1" t="s">
        <v>618</v>
      </c>
      <c r="P109" s="1" t="s">
        <v>619</v>
      </c>
      <c r="Q109" s="1" t="s">
        <v>20</v>
      </c>
      <c r="R109" s="1" t="s">
        <v>26</v>
      </c>
      <c r="U109" t="str">
        <f t="array" ref="U109">LOOKUP(2,1/(COUNTIF($U$1:U108,$C$2:$C$550)=0),$C$2:$C$550)</f>
        <v>SAP DEV INSTANCE</v>
      </c>
      <c r="V109" s="3">
        <f t="shared" si="4"/>
        <v>43745</v>
      </c>
      <c r="W109" t="str">
        <f t="shared" si="5"/>
        <v>No</v>
      </c>
    </row>
    <row r="110" spans="1:23" ht="12.75" x14ac:dyDescent="0.2">
      <c r="A110" s="1">
        <v>111261</v>
      </c>
      <c r="B110" s="4">
        <v>43662.449305555558</v>
      </c>
      <c r="C110" s="1" t="s">
        <v>166</v>
      </c>
      <c r="D110" s="1" t="s">
        <v>631</v>
      </c>
      <c r="E110" s="1" t="s">
        <v>671</v>
      </c>
      <c r="F110" s="1" t="str">
        <f t="shared" si="3"/>
        <v>Jane Wilberts</v>
      </c>
      <c r="G110" s="1" t="s">
        <v>52</v>
      </c>
      <c r="H110" s="1" t="s">
        <v>107</v>
      </c>
      <c r="I110" s="1" t="s">
        <v>29</v>
      </c>
      <c r="J110" s="1" t="s">
        <v>44</v>
      </c>
      <c r="K110" s="1" t="s">
        <v>18</v>
      </c>
      <c r="L110" s="7">
        <v>43746.769444444442</v>
      </c>
      <c r="M110" s="1" t="s">
        <v>19</v>
      </c>
      <c r="N110" s="2">
        <v>43662.949305555558</v>
      </c>
      <c r="O110" s="1" t="s">
        <v>618</v>
      </c>
      <c r="P110" s="1" t="s">
        <v>619</v>
      </c>
      <c r="Q110" s="1" t="s">
        <v>48</v>
      </c>
      <c r="R110" s="1" t="s">
        <v>30</v>
      </c>
      <c r="U110" t="str">
        <f t="array" ref="U110">LOOKUP(2,1/(COUNTIF($U$1:U109,$C$2:$C$550)=0),$C$2:$C$550)</f>
        <v>Error occurs in organization</v>
      </c>
      <c r="V110" s="3" t="str">
        <f t="shared" si="4"/>
        <v>No SLA for Request</v>
      </c>
      <c r="W110" t="str">
        <f t="shared" si="5"/>
        <v>No</v>
      </c>
    </row>
    <row r="111" spans="1:23" ht="12.75" x14ac:dyDescent="0.2">
      <c r="A111" s="1">
        <v>111317</v>
      </c>
      <c r="B111" s="4">
        <v>43742.513194444444</v>
      </c>
      <c r="C111" s="1" t="s">
        <v>167</v>
      </c>
      <c r="D111" s="1" t="s">
        <v>630</v>
      </c>
      <c r="E111" s="1" t="s">
        <v>670</v>
      </c>
      <c r="F111" s="1" t="str">
        <f t="shared" si="3"/>
        <v>Kenex Willows</v>
      </c>
      <c r="G111" s="1" t="s">
        <v>46</v>
      </c>
      <c r="H111" s="1" t="s">
        <v>107</v>
      </c>
      <c r="I111" s="1" t="s">
        <v>16</v>
      </c>
      <c r="J111" s="1" t="s">
        <v>17</v>
      </c>
      <c r="K111" s="1" t="s">
        <v>18</v>
      </c>
      <c r="L111" s="7">
        <v>43745.726388888892</v>
      </c>
      <c r="M111" s="1" t="s">
        <v>19</v>
      </c>
      <c r="N111" s="2">
        <v>43745.708333333336</v>
      </c>
      <c r="O111" s="1" t="s">
        <v>618</v>
      </c>
      <c r="P111" s="1" t="s">
        <v>619</v>
      </c>
      <c r="Q111" s="1" t="s">
        <v>20</v>
      </c>
      <c r="R111" s="1" t="s">
        <v>26</v>
      </c>
      <c r="U111" t="str">
        <f t="array" ref="U111">LOOKUP(2,1/(COUNTIF($U$1:U110,$C$2:$C$550)=0),$C$2:$C$550)</f>
        <v>VPN Account</v>
      </c>
      <c r="V111" s="3">
        <f t="shared" si="4"/>
        <v>43747</v>
      </c>
      <c r="W111" t="str">
        <f t="shared" si="5"/>
        <v>No</v>
      </c>
    </row>
    <row r="112" spans="1:23" ht="12.75" x14ac:dyDescent="0.2">
      <c r="A112" s="1">
        <v>111177</v>
      </c>
      <c r="B112" s="4">
        <v>43482.041666666664</v>
      </c>
      <c r="C112" s="1" t="s">
        <v>168</v>
      </c>
      <c r="D112" s="1" t="s">
        <v>645</v>
      </c>
      <c r="E112" s="1" t="s">
        <v>685</v>
      </c>
      <c r="F112" s="1" t="str">
        <f t="shared" si="3"/>
        <v>Sheila Ryder</v>
      </c>
      <c r="G112" s="1" t="s">
        <v>169</v>
      </c>
      <c r="H112" s="1" t="s">
        <v>107</v>
      </c>
      <c r="I112" s="1" t="s">
        <v>29</v>
      </c>
      <c r="J112" s="1" t="s">
        <v>17</v>
      </c>
      <c r="K112" s="1" t="s">
        <v>18</v>
      </c>
      <c r="L112" s="7">
        <v>43739.450694444444</v>
      </c>
      <c r="M112" s="1" t="s">
        <v>19</v>
      </c>
      <c r="N112" s="2">
        <v>43483.041666666664</v>
      </c>
      <c r="O112" s="1" t="s">
        <v>618</v>
      </c>
      <c r="P112" s="1" t="s">
        <v>619</v>
      </c>
      <c r="Q112" s="1" t="s">
        <v>48</v>
      </c>
      <c r="R112" s="1" t="s">
        <v>78</v>
      </c>
      <c r="U112" t="str">
        <f t="array" ref="U112">LOOKUP(2,1/(COUNTIF($U$1:U111,$C$2:$C$550)=0),$C$2:$C$550)</f>
        <v>JDE PROD - Create Accounting-Completed Warning</v>
      </c>
      <c r="V112" s="3">
        <f t="shared" si="4"/>
        <v>43487</v>
      </c>
      <c r="W112" t="str">
        <f t="shared" si="5"/>
        <v>No</v>
      </c>
    </row>
    <row r="113" spans="1:23" ht="12.75" x14ac:dyDescent="0.2">
      <c r="A113" s="1">
        <v>111271</v>
      </c>
      <c r="B113" s="4">
        <v>43670.612500000003</v>
      </c>
      <c r="C113" s="1" t="s">
        <v>170</v>
      </c>
      <c r="D113" s="1" t="s">
        <v>636</v>
      </c>
      <c r="E113" s="1" t="s">
        <v>676</v>
      </c>
      <c r="F113" s="1" t="str">
        <f t="shared" si="3"/>
        <v>Atom Short</v>
      </c>
      <c r="G113" s="1" t="s">
        <v>77</v>
      </c>
      <c r="H113" s="1" t="s">
        <v>107</v>
      </c>
      <c r="I113" s="1" t="s">
        <v>29</v>
      </c>
      <c r="J113" s="1" t="s">
        <v>17</v>
      </c>
      <c r="K113" s="1" t="s">
        <v>18</v>
      </c>
      <c r="L113" s="7">
        <v>43739.447222222225</v>
      </c>
      <c r="M113" s="1" t="s">
        <v>19</v>
      </c>
      <c r="N113" s="2">
        <v>43671.112500000003</v>
      </c>
      <c r="O113" s="1" t="s">
        <v>618</v>
      </c>
      <c r="P113" s="1" t="s">
        <v>619</v>
      </c>
      <c r="Q113" s="1" t="s">
        <v>48</v>
      </c>
      <c r="R113" s="1" t="s">
        <v>135</v>
      </c>
      <c r="U113" t="str">
        <f t="array" ref="U113">LOOKUP(2,1/(COUNTIF($U$1:U112,$C$2:$C$550)=0),$C$2:$C$550)</f>
        <v>Adding Flexfield</v>
      </c>
      <c r="V113" s="3">
        <f t="shared" si="4"/>
        <v>43675</v>
      </c>
      <c r="W113" t="str">
        <f t="shared" si="5"/>
        <v>No</v>
      </c>
    </row>
    <row r="114" spans="1:23" ht="12.75" x14ac:dyDescent="0.2">
      <c r="A114" s="1">
        <v>111297</v>
      </c>
      <c r="B114" s="4">
        <v>43717.446527777778</v>
      </c>
      <c r="C114" s="1" t="s">
        <v>171</v>
      </c>
      <c r="D114" s="1" t="s">
        <v>641</v>
      </c>
      <c r="E114" s="1" t="s">
        <v>681</v>
      </c>
      <c r="F114" s="1" t="str">
        <f t="shared" si="3"/>
        <v>Kimberly Jones</v>
      </c>
      <c r="G114" s="1" t="s">
        <v>106</v>
      </c>
      <c r="H114" s="1" t="s">
        <v>107</v>
      </c>
      <c r="I114" s="1" t="s">
        <v>16</v>
      </c>
      <c r="J114" s="1" t="s">
        <v>17</v>
      </c>
      <c r="K114" s="1" t="s">
        <v>18</v>
      </c>
      <c r="L114" s="7">
        <v>43734.702777777777</v>
      </c>
      <c r="M114" s="1" t="s">
        <v>19</v>
      </c>
      <c r="N114" s="2">
        <v>43731.729166666664</v>
      </c>
      <c r="O114" s="1" t="s">
        <v>618</v>
      </c>
      <c r="P114" s="1" t="s">
        <v>619</v>
      </c>
      <c r="Q114" s="1" t="s">
        <v>20</v>
      </c>
      <c r="R114" s="1" t="s">
        <v>26</v>
      </c>
      <c r="U114" t="str">
        <f t="array" ref="U114">LOOKUP(2,1/(COUNTIF($U$1:U113,$C$2:$C$550)=0),$C$2:$C$550)</f>
        <v>PROD: Can't Delete records under Research fields</v>
      </c>
      <c r="V114" s="3">
        <f t="shared" si="4"/>
        <v>43720</v>
      </c>
      <c r="W114" t="str">
        <f t="shared" si="5"/>
        <v>No</v>
      </c>
    </row>
    <row r="115" spans="1:23" ht="12.75" x14ac:dyDescent="0.2">
      <c r="A115" s="1">
        <v>111291</v>
      </c>
      <c r="B115" s="4">
        <v>43705.386805555558</v>
      </c>
      <c r="C115" s="1" t="s">
        <v>172</v>
      </c>
      <c r="D115" s="1" t="s">
        <v>637</v>
      </c>
      <c r="E115" s="1" t="s">
        <v>677</v>
      </c>
      <c r="F115" s="1" t="str">
        <f t="shared" si="3"/>
        <v>Julius Wright</v>
      </c>
      <c r="G115" s="1" t="s">
        <v>83</v>
      </c>
      <c r="H115" s="1" t="s">
        <v>107</v>
      </c>
      <c r="I115" s="1" t="s">
        <v>16</v>
      </c>
      <c r="J115" s="1" t="s">
        <v>17</v>
      </c>
      <c r="K115" s="1" t="s">
        <v>18</v>
      </c>
      <c r="L115" s="7">
        <v>43727.725694444445</v>
      </c>
      <c r="M115" s="1" t="s">
        <v>19</v>
      </c>
      <c r="N115" s="2" t="s">
        <v>620</v>
      </c>
      <c r="O115" s="1" t="s">
        <v>618</v>
      </c>
      <c r="P115" s="1" t="s">
        <v>619</v>
      </c>
      <c r="Q115" s="1" t="s">
        <v>20</v>
      </c>
      <c r="R115" s="1" t="s">
        <v>26</v>
      </c>
      <c r="U115" t="str">
        <f t="array" ref="U115">LOOKUP(2,1/(COUNTIF($U$1:U114,$C$2:$C$550)=0),$C$2:$C$550)</f>
        <v>Error Accesing SAP.EDU.PH</v>
      </c>
      <c r="V115" s="3">
        <f t="shared" si="4"/>
        <v>43710</v>
      </c>
      <c r="W115" t="str">
        <f t="shared" si="5"/>
        <v>Yes</v>
      </c>
    </row>
    <row r="116" spans="1:23" ht="12.75" x14ac:dyDescent="0.2">
      <c r="A116" s="1">
        <v>111296</v>
      </c>
      <c r="B116" s="4">
        <v>43711.43472222222</v>
      </c>
      <c r="C116" s="1" t="s">
        <v>173</v>
      </c>
      <c r="D116" s="1" t="s">
        <v>637</v>
      </c>
      <c r="E116" s="1" t="s">
        <v>677</v>
      </c>
      <c r="F116" s="1" t="str">
        <f t="shared" si="3"/>
        <v>Julius Wright</v>
      </c>
      <c r="G116" s="1" t="s">
        <v>83</v>
      </c>
      <c r="H116" s="1" t="s">
        <v>107</v>
      </c>
      <c r="I116" s="1" t="s">
        <v>16</v>
      </c>
      <c r="J116" s="1" t="s">
        <v>17</v>
      </c>
      <c r="K116" s="1" t="s">
        <v>18</v>
      </c>
      <c r="L116" s="7">
        <v>43726.722916666666</v>
      </c>
      <c r="M116" s="1" t="s">
        <v>19</v>
      </c>
      <c r="N116" s="2">
        <v>43721.708333333336</v>
      </c>
      <c r="O116" s="1" t="s">
        <v>618</v>
      </c>
      <c r="P116" s="1" t="s">
        <v>619</v>
      </c>
      <c r="Q116" s="1" t="s">
        <v>20</v>
      </c>
      <c r="R116" s="1" t="s">
        <v>26</v>
      </c>
      <c r="U116" t="str">
        <f t="array" ref="U116">LOOKUP(2,1/(COUNTIF($U$1:U115,$C$2:$C$550)=0),$C$2:$C$550)</f>
        <v>Creation of VPN Account</v>
      </c>
      <c r="V116" s="3">
        <f t="shared" si="4"/>
        <v>43714</v>
      </c>
      <c r="W116" t="str">
        <f t="shared" si="5"/>
        <v>No</v>
      </c>
    </row>
    <row r="117" spans="1:23" ht="12.75" x14ac:dyDescent="0.2">
      <c r="A117" s="1">
        <v>111299</v>
      </c>
      <c r="B117" s="4">
        <v>43718.395138888889</v>
      </c>
      <c r="C117" s="1" t="s">
        <v>174</v>
      </c>
      <c r="D117" s="1" t="s">
        <v>634</v>
      </c>
      <c r="E117" s="1" t="s">
        <v>674</v>
      </c>
      <c r="F117" s="1" t="str">
        <f t="shared" si="3"/>
        <v>Melody Thompson</v>
      </c>
      <c r="G117" s="1" t="s">
        <v>65</v>
      </c>
      <c r="H117" s="1" t="s">
        <v>107</v>
      </c>
      <c r="I117" s="1" t="s">
        <v>16</v>
      </c>
      <c r="J117" s="1" t="s">
        <v>17</v>
      </c>
      <c r="K117" s="1" t="s">
        <v>18</v>
      </c>
      <c r="L117" s="7">
        <v>43725.709722222222</v>
      </c>
      <c r="M117" s="1" t="s">
        <v>19</v>
      </c>
      <c r="N117" s="2">
        <v>43718.895138888889</v>
      </c>
      <c r="O117" s="1" t="s">
        <v>618</v>
      </c>
      <c r="P117" s="1" t="s">
        <v>619</v>
      </c>
      <c r="Q117" s="1" t="s">
        <v>20</v>
      </c>
      <c r="R117" s="1" t="s">
        <v>26</v>
      </c>
      <c r="U117" t="str">
        <f t="array" ref="U117">LOOKUP(2,1/(COUNTIF($U$1:U116,$C$2:$C$550)=0),$C$2:$C$550)</f>
        <v>Altering Position Type(List of Values)</v>
      </c>
      <c r="V117" s="3">
        <f t="shared" si="4"/>
        <v>43721</v>
      </c>
      <c r="W117" t="str">
        <f t="shared" si="5"/>
        <v>No</v>
      </c>
    </row>
    <row r="118" spans="1:23" ht="12.75" x14ac:dyDescent="0.2">
      <c r="A118" s="1">
        <v>111120</v>
      </c>
      <c r="B118" s="4">
        <v>43502.404861111114</v>
      </c>
      <c r="C118" s="1" t="s">
        <v>175</v>
      </c>
      <c r="D118" s="1" t="s">
        <v>646</v>
      </c>
      <c r="E118" s="1" t="s">
        <v>686</v>
      </c>
      <c r="F118" s="1" t="str">
        <f t="shared" si="3"/>
        <v>Michelle Walters</v>
      </c>
      <c r="G118" s="1" t="s">
        <v>176</v>
      </c>
      <c r="H118" s="1" t="s">
        <v>107</v>
      </c>
      <c r="I118" s="1" t="s">
        <v>16</v>
      </c>
      <c r="J118" s="1" t="s">
        <v>17</v>
      </c>
      <c r="K118" s="1" t="s">
        <v>18</v>
      </c>
      <c r="L118" s="7">
        <v>43719.727083333331</v>
      </c>
      <c r="M118" s="1" t="s">
        <v>19</v>
      </c>
      <c r="N118" s="2" t="s">
        <v>620</v>
      </c>
      <c r="O118" s="1" t="s">
        <v>618</v>
      </c>
      <c r="P118" s="1" t="s">
        <v>619</v>
      </c>
      <c r="Q118" s="1" t="s">
        <v>20</v>
      </c>
      <c r="R118" s="1" t="s">
        <v>21</v>
      </c>
      <c r="U118" t="str">
        <f t="array" ref="U118">LOOKUP(2,1/(COUNTIF($U$1:U117,$C$2:$C$550)=0),$C$2:$C$550)</f>
        <v>SQL Database Account PROD</v>
      </c>
      <c r="V118" s="3">
        <f t="shared" si="4"/>
        <v>43507</v>
      </c>
      <c r="W118" t="str">
        <f t="shared" si="5"/>
        <v>Yes</v>
      </c>
    </row>
    <row r="119" spans="1:23" ht="12.75" x14ac:dyDescent="0.2">
      <c r="A119" s="1">
        <v>111114</v>
      </c>
      <c r="B119" s="4">
        <v>43497.425000000003</v>
      </c>
      <c r="C119" s="1" t="s">
        <v>177</v>
      </c>
      <c r="D119" s="1" t="s">
        <v>624</v>
      </c>
      <c r="E119" s="1" t="s">
        <v>635</v>
      </c>
      <c r="F119" s="1" t="str">
        <f t="shared" si="3"/>
        <v>Jasper John</v>
      </c>
      <c r="G119" s="1" t="s">
        <v>14</v>
      </c>
      <c r="H119" s="1" t="s">
        <v>107</v>
      </c>
      <c r="I119" s="1" t="s">
        <v>16</v>
      </c>
      <c r="J119" s="1" t="s">
        <v>44</v>
      </c>
      <c r="K119" s="1" t="s">
        <v>18</v>
      </c>
      <c r="L119" s="7">
        <v>43719.727083333331</v>
      </c>
      <c r="M119" s="1" t="s">
        <v>19</v>
      </c>
      <c r="N119" s="2" t="s">
        <v>620</v>
      </c>
      <c r="O119" s="1" t="s">
        <v>618</v>
      </c>
      <c r="P119" s="1" t="s">
        <v>619</v>
      </c>
      <c r="Q119" s="1" t="s">
        <v>20</v>
      </c>
      <c r="R119" s="1" t="s">
        <v>21</v>
      </c>
      <c r="U119" t="str">
        <f t="array" ref="U119">LOOKUP(2,1/(COUNTIF($U$1:U118,$C$2:$C$550)=0),$C$2:$C$550)</f>
        <v>Error in process request.</v>
      </c>
      <c r="V119" s="3" t="str">
        <f t="shared" si="4"/>
        <v>No SLA for Request</v>
      </c>
      <c r="W119" t="str">
        <f t="shared" si="5"/>
        <v>Yes</v>
      </c>
    </row>
    <row r="120" spans="1:23" ht="12.75" x14ac:dyDescent="0.2">
      <c r="A120" s="1">
        <v>111292</v>
      </c>
      <c r="B120" s="4">
        <v>43705.490277777775</v>
      </c>
      <c r="C120" s="1" t="s">
        <v>178</v>
      </c>
      <c r="D120" s="1" t="s">
        <v>635</v>
      </c>
      <c r="E120" s="1" t="s">
        <v>675</v>
      </c>
      <c r="F120" s="1" t="str">
        <f t="shared" si="3"/>
        <v>John Brown</v>
      </c>
      <c r="G120" s="1" t="s">
        <v>73</v>
      </c>
      <c r="H120" s="1" t="s">
        <v>107</v>
      </c>
      <c r="I120" s="1" t="s">
        <v>16</v>
      </c>
      <c r="J120" s="1" t="s">
        <v>44</v>
      </c>
      <c r="K120" s="1" t="s">
        <v>18</v>
      </c>
      <c r="L120" s="7">
        <v>43719.72152777778</v>
      </c>
      <c r="M120" s="1" t="s">
        <v>19</v>
      </c>
      <c r="N120" s="2">
        <v>43705.990277777775</v>
      </c>
      <c r="O120" s="1" t="s">
        <v>618</v>
      </c>
      <c r="P120" s="1" t="s">
        <v>619</v>
      </c>
      <c r="Q120" s="1" t="s">
        <v>20</v>
      </c>
      <c r="R120" s="1" t="s">
        <v>21</v>
      </c>
      <c r="U120" t="str">
        <f t="array" ref="U120">LOOKUP(2,1/(COUNTIF($U$1:U119,$C$2:$C$550)=0),$C$2:$C$550)</f>
        <v>Authority to Fill Error using Dev &amp; Test Instance</v>
      </c>
      <c r="V120" s="3" t="str">
        <f t="shared" si="4"/>
        <v>No SLA for Request</v>
      </c>
      <c r="W120" t="str">
        <f t="shared" si="5"/>
        <v>No</v>
      </c>
    </row>
    <row r="121" spans="1:23" ht="12.75" x14ac:dyDescent="0.2">
      <c r="A121" s="1">
        <v>111286</v>
      </c>
      <c r="B121" s="4">
        <v>43690.588194444441</v>
      </c>
      <c r="C121" s="1" t="s">
        <v>179</v>
      </c>
      <c r="D121" s="1" t="s">
        <v>641</v>
      </c>
      <c r="E121" s="1" t="s">
        <v>681</v>
      </c>
      <c r="F121" s="1" t="str">
        <f t="shared" si="3"/>
        <v>Kimberly Jones</v>
      </c>
      <c r="G121" s="1" t="s">
        <v>106</v>
      </c>
      <c r="H121" s="1" t="s">
        <v>107</v>
      </c>
      <c r="I121" s="1" t="s">
        <v>16</v>
      </c>
      <c r="J121" s="1" t="s">
        <v>17</v>
      </c>
      <c r="K121" s="1" t="s">
        <v>18</v>
      </c>
      <c r="L121" s="7">
        <v>43710.722222222219</v>
      </c>
      <c r="M121" s="1" t="s">
        <v>19</v>
      </c>
      <c r="N121" s="2">
        <v>43691.088194444441</v>
      </c>
      <c r="O121" s="1" t="s">
        <v>618</v>
      </c>
      <c r="P121" s="1" t="s">
        <v>619</v>
      </c>
      <c r="Q121" s="1" t="s">
        <v>20</v>
      </c>
      <c r="R121" s="1" t="s">
        <v>26</v>
      </c>
      <c r="U121" t="str">
        <f t="array" ref="U121">LOOKUP(2,1/(COUNTIF($U$1:U120,$C$2:$C$550)=0),$C$2:$C$550)</f>
        <v>Box unchecked under the processed button</v>
      </c>
      <c r="V121" s="3">
        <f t="shared" si="4"/>
        <v>43693</v>
      </c>
      <c r="W121" t="str">
        <f t="shared" si="5"/>
        <v>No</v>
      </c>
    </row>
    <row r="122" spans="1:23" ht="12.75" x14ac:dyDescent="0.2">
      <c r="A122" s="1">
        <v>111288</v>
      </c>
      <c r="B122" s="4">
        <v>43697.383333333331</v>
      </c>
      <c r="C122" s="1" t="s">
        <v>180</v>
      </c>
      <c r="D122" s="1" t="s">
        <v>638</v>
      </c>
      <c r="E122" s="1" t="s">
        <v>678</v>
      </c>
      <c r="F122" s="1" t="str">
        <f t="shared" si="3"/>
        <v>Wilson Campus</v>
      </c>
      <c r="G122" s="1" t="s">
        <v>86</v>
      </c>
      <c r="H122" s="1" t="s">
        <v>107</v>
      </c>
      <c r="I122" s="1" t="s">
        <v>16</v>
      </c>
      <c r="J122" s="1" t="s">
        <v>17</v>
      </c>
      <c r="K122" s="1" t="s">
        <v>18</v>
      </c>
      <c r="L122" s="7">
        <v>43706.711111111108</v>
      </c>
      <c r="M122" s="1" t="s">
        <v>19</v>
      </c>
      <c r="N122" s="2">
        <v>43697.883333333331</v>
      </c>
      <c r="O122" s="1" t="s">
        <v>618</v>
      </c>
      <c r="P122" s="1" t="s">
        <v>619</v>
      </c>
      <c r="Q122" s="1" t="s">
        <v>20</v>
      </c>
      <c r="R122" s="1" t="s">
        <v>26</v>
      </c>
      <c r="U122" t="str">
        <f t="array" ref="U122">LOOKUP(2,1/(COUNTIF($U$1:U121,$C$2:$C$550)=0),$C$2:$C$550)</f>
        <v>Can't run a general payroll under dev environment</v>
      </c>
      <c r="V122" s="3">
        <f t="shared" si="4"/>
        <v>43700</v>
      </c>
      <c r="W122" t="str">
        <f t="shared" si="5"/>
        <v>No</v>
      </c>
    </row>
    <row r="123" spans="1:23" ht="12.75" x14ac:dyDescent="0.2">
      <c r="A123" s="1">
        <v>111206</v>
      </c>
      <c r="B123" s="4">
        <v>43606.634027777778</v>
      </c>
      <c r="C123" s="1" t="s">
        <v>181</v>
      </c>
      <c r="D123" s="1" t="s">
        <v>637</v>
      </c>
      <c r="E123" s="1" t="s">
        <v>677</v>
      </c>
      <c r="F123" s="1" t="str">
        <f t="shared" si="3"/>
        <v>Julius Wright</v>
      </c>
      <c r="G123" s="1" t="s">
        <v>83</v>
      </c>
      <c r="H123" s="1" t="s">
        <v>107</v>
      </c>
      <c r="I123" s="1" t="s">
        <v>16</v>
      </c>
      <c r="J123" s="1" t="s">
        <v>17</v>
      </c>
      <c r="K123" s="1" t="s">
        <v>18</v>
      </c>
      <c r="L123" s="7">
        <v>43704.357638888891</v>
      </c>
      <c r="M123" s="1" t="s">
        <v>19</v>
      </c>
      <c r="N123" s="2">
        <v>43607.134027777778</v>
      </c>
      <c r="O123" s="1" t="s">
        <v>618</v>
      </c>
      <c r="P123" s="1" t="s">
        <v>619</v>
      </c>
      <c r="Q123" s="1" t="s">
        <v>20</v>
      </c>
      <c r="R123" s="1" t="s">
        <v>26</v>
      </c>
      <c r="U123" t="str">
        <f t="array" ref="U123">LOOKUP(2,1/(COUNTIF($U$1:U122,$C$2:$C$550)=0),$C$2:$C$550)</f>
        <v>TEST Instance: How to unchecked the required box</v>
      </c>
      <c r="V123" s="3">
        <f t="shared" si="4"/>
        <v>43609</v>
      </c>
      <c r="W123" t="str">
        <f t="shared" si="5"/>
        <v>No</v>
      </c>
    </row>
    <row r="124" spans="1:23" ht="12.75" x14ac:dyDescent="0.2">
      <c r="A124" s="1">
        <v>111201</v>
      </c>
      <c r="B124" s="4">
        <v>43599.666666666664</v>
      </c>
      <c r="C124" s="1" t="s">
        <v>182</v>
      </c>
      <c r="D124" s="1" t="s">
        <v>644</v>
      </c>
      <c r="E124" s="1" t="s">
        <v>684</v>
      </c>
      <c r="F124" s="1" t="str">
        <f t="shared" si="3"/>
        <v>Reah Junes</v>
      </c>
      <c r="G124" s="1" t="s">
        <v>140</v>
      </c>
      <c r="H124" s="1" t="s">
        <v>107</v>
      </c>
      <c r="I124" s="1" t="s">
        <v>16</v>
      </c>
      <c r="J124" s="1" t="s">
        <v>17</v>
      </c>
      <c r="K124" s="1" t="s">
        <v>18</v>
      </c>
      <c r="L124" s="7">
        <v>43699.786805555559</v>
      </c>
      <c r="M124" s="1" t="s">
        <v>19</v>
      </c>
      <c r="N124" s="2">
        <v>43696.708333333336</v>
      </c>
      <c r="O124" s="1" t="s">
        <v>618</v>
      </c>
      <c r="P124" s="1" t="s">
        <v>619</v>
      </c>
      <c r="Q124" s="1" t="s">
        <v>20</v>
      </c>
      <c r="R124" s="1" t="s">
        <v>26</v>
      </c>
      <c r="U124" t="str">
        <f t="array" ref="U124">LOOKUP(2,1/(COUNTIF($U$1:U123,$C$2:$C$550)=0),$C$2:$C$550)</f>
        <v>TEST instance: Can't Copy Paste data in the field</v>
      </c>
      <c r="V124" s="3">
        <f t="shared" si="4"/>
        <v>43602</v>
      </c>
      <c r="W124" t="str">
        <f t="shared" si="5"/>
        <v>No</v>
      </c>
    </row>
    <row r="125" spans="1:23" ht="12.75" x14ac:dyDescent="0.2">
      <c r="A125" s="1">
        <v>111284</v>
      </c>
      <c r="B125" s="4">
        <v>43686.350694444445</v>
      </c>
      <c r="C125" s="1" t="s">
        <v>183</v>
      </c>
      <c r="D125" s="1" t="s">
        <v>632</v>
      </c>
      <c r="E125" s="1" t="s">
        <v>672</v>
      </c>
      <c r="F125" s="1" t="str">
        <f t="shared" si="3"/>
        <v>Marvin Peters</v>
      </c>
      <c r="G125" s="1" t="s">
        <v>56</v>
      </c>
      <c r="H125" s="1" t="s">
        <v>107</v>
      </c>
      <c r="I125" s="1" t="s">
        <v>16</v>
      </c>
      <c r="J125" s="1" t="s">
        <v>17</v>
      </c>
      <c r="K125" s="1" t="s">
        <v>18</v>
      </c>
      <c r="L125" s="7">
        <v>43697.711111111108</v>
      </c>
      <c r="M125" s="1" t="s">
        <v>19</v>
      </c>
      <c r="N125" s="2">
        <v>43690.708333333336</v>
      </c>
      <c r="O125" s="1" t="s">
        <v>618</v>
      </c>
      <c r="P125" s="1" t="s">
        <v>619</v>
      </c>
      <c r="Q125" s="1" t="s">
        <v>20</v>
      </c>
      <c r="R125" s="1" t="s">
        <v>21</v>
      </c>
      <c r="U125" t="str">
        <f t="array" ref="U125">LOOKUP(2,1/(COUNTIF($U$1:U124,$C$2:$C$550)=0),$C$2:$C$550)</f>
        <v>Removing access to the enrollment page</v>
      </c>
      <c r="V125" s="3">
        <f t="shared" si="4"/>
        <v>43691</v>
      </c>
      <c r="W125" t="str">
        <f t="shared" si="5"/>
        <v>No</v>
      </c>
    </row>
    <row r="126" spans="1:23" ht="12.75" x14ac:dyDescent="0.2">
      <c r="A126" s="1">
        <v>111281</v>
      </c>
      <c r="B126" s="4">
        <v>43679.615277777775</v>
      </c>
      <c r="C126" s="1" t="s">
        <v>184</v>
      </c>
      <c r="D126" s="1" t="s">
        <v>628</v>
      </c>
      <c r="E126" s="1" t="s">
        <v>668</v>
      </c>
      <c r="F126" s="1" t="str">
        <f t="shared" si="3"/>
        <v>Aurora Miller</v>
      </c>
      <c r="G126" s="1" t="s">
        <v>35</v>
      </c>
      <c r="H126" s="1" t="s">
        <v>107</v>
      </c>
      <c r="I126" s="1" t="s">
        <v>16</v>
      </c>
      <c r="J126" s="1" t="s">
        <v>17</v>
      </c>
      <c r="K126" s="1" t="s">
        <v>18</v>
      </c>
      <c r="L126" s="7">
        <v>43683.355555555558</v>
      </c>
      <c r="M126" s="1" t="s">
        <v>19</v>
      </c>
      <c r="N126" s="2" t="s">
        <v>620</v>
      </c>
      <c r="O126" s="1" t="s">
        <v>618</v>
      </c>
      <c r="P126" s="1" t="s">
        <v>619</v>
      </c>
      <c r="Q126" s="1" t="s">
        <v>20</v>
      </c>
      <c r="R126" s="1" t="s">
        <v>21</v>
      </c>
      <c r="U126" t="str">
        <f t="array" ref="U126">LOOKUP(2,1/(COUNTIF($U$1:U125,$C$2:$C$550)=0),$C$2:$C$550)</f>
        <v>Rehab 260(OSI)Error</v>
      </c>
      <c r="V126" s="3">
        <f t="shared" si="4"/>
        <v>43684</v>
      </c>
      <c r="W126" t="str">
        <f t="shared" si="5"/>
        <v>Yes</v>
      </c>
    </row>
    <row r="127" spans="1:23" ht="12.75" x14ac:dyDescent="0.2">
      <c r="A127" s="1">
        <v>111273</v>
      </c>
      <c r="B127" s="4">
        <v>43674.672222222223</v>
      </c>
      <c r="C127" s="1" t="s">
        <v>185</v>
      </c>
      <c r="D127" s="1" t="s">
        <v>628</v>
      </c>
      <c r="E127" s="1" t="s">
        <v>668</v>
      </c>
      <c r="F127" s="1" t="str">
        <f t="shared" si="3"/>
        <v>Aurora Miller</v>
      </c>
      <c r="G127" s="1" t="s">
        <v>35</v>
      </c>
      <c r="H127" s="1" t="s">
        <v>107</v>
      </c>
      <c r="I127" s="1" t="s">
        <v>16</v>
      </c>
      <c r="J127" s="1" t="s">
        <v>17</v>
      </c>
      <c r="K127" s="1" t="s">
        <v>18</v>
      </c>
      <c r="L127" s="7">
        <v>43683.355555555558</v>
      </c>
      <c r="M127" s="1" t="s">
        <v>19</v>
      </c>
      <c r="N127" s="2">
        <v>43675.708333333336</v>
      </c>
      <c r="O127" s="1" t="s">
        <v>618</v>
      </c>
      <c r="P127" s="1" t="s">
        <v>619</v>
      </c>
      <c r="Q127" s="1" t="s">
        <v>20</v>
      </c>
      <c r="R127" s="1" t="s">
        <v>21</v>
      </c>
      <c r="U127" t="str">
        <f t="array" ref="U127">LOOKUP(2,1/(COUNTIF($U$1:U126,$C$2:$C$550)=0),$C$2:$C$550)</f>
        <v>PROD: Find a specific table in Oracle</v>
      </c>
      <c r="V127" s="3">
        <f t="shared" si="4"/>
        <v>43677</v>
      </c>
      <c r="W127" t="str">
        <f t="shared" si="5"/>
        <v>No</v>
      </c>
    </row>
    <row r="128" spans="1:23" ht="12.75" x14ac:dyDescent="0.2">
      <c r="A128" s="1">
        <v>111269</v>
      </c>
      <c r="B128" s="4">
        <v>43669.462500000001</v>
      </c>
      <c r="C128" s="1" t="s">
        <v>186</v>
      </c>
      <c r="D128" s="1" t="s">
        <v>638</v>
      </c>
      <c r="E128" s="1" t="s">
        <v>678</v>
      </c>
      <c r="F128" s="1" t="str">
        <f t="shared" si="3"/>
        <v>Wilson Campus</v>
      </c>
      <c r="G128" s="1" t="s">
        <v>86</v>
      </c>
      <c r="H128" s="1" t="s">
        <v>107</v>
      </c>
      <c r="I128" s="1" t="s">
        <v>16</v>
      </c>
      <c r="J128" s="1" t="s">
        <v>17</v>
      </c>
      <c r="K128" s="1" t="s">
        <v>18</v>
      </c>
      <c r="L128" s="7">
        <v>43675.73541666667</v>
      </c>
      <c r="M128" s="1" t="s">
        <v>19</v>
      </c>
      <c r="N128" s="2">
        <v>43669.962500000001</v>
      </c>
      <c r="O128" s="1" t="s">
        <v>618</v>
      </c>
      <c r="P128" s="1" t="s">
        <v>619</v>
      </c>
      <c r="Q128" s="1" t="s">
        <v>20</v>
      </c>
      <c r="R128" s="1" t="s">
        <v>26</v>
      </c>
      <c r="U128" t="str">
        <f t="array" ref="U128">LOOKUP(2,1/(COUNTIF($U$1:U127,$C$2:$C$550)=0),$C$2:$C$550)</f>
        <v>Beacon Support Ticket Account</v>
      </c>
      <c r="V128" s="3">
        <f t="shared" si="4"/>
        <v>43672</v>
      </c>
      <c r="W128" t="str">
        <f t="shared" si="5"/>
        <v>No</v>
      </c>
    </row>
    <row r="129" spans="1:23" ht="12.75" x14ac:dyDescent="0.2">
      <c r="A129" s="1">
        <v>111252</v>
      </c>
      <c r="B129" s="4">
        <v>43654.663888888892</v>
      </c>
      <c r="C129" s="1" t="s">
        <v>187</v>
      </c>
      <c r="D129" s="1" t="s">
        <v>636</v>
      </c>
      <c r="E129" s="1" t="s">
        <v>676</v>
      </c>
      <c r="F129" s="1" t="str">
        <f t="shared" si="3"/>
        <v>Atom Short</v>
      </c>
      <c r="G129" s="1" t="s">
        <v>77</v>
      </c>
      <c r="H129" s="1" t="s">
        <v>107</v>
      </c>
      <c r="I129" s="1" t="s">
        <v>29</v>
      </c>
      <c r="J129" s="1" t="s">
        <v>17</v>
      </c>
      <c r="K129" s="1" t="s">
        <v>18</v>
      </c>
      <c r="L129" s="7">
        <v>43664.729861111111</v>
      </c>
      <c r="M129" s="1" t="s">
        <v>19</v>
      </c>
      <c r="N129" s="2">
        <v>43655.163888888892</v>
      </c>
      <c r="O129" s="1" t="s">
        <v>618</v>
      </c>
      <c r="P129" s="1" t="s">
        <v>619</v>
      </c>
      <c r="Q129" s="1" t="s">
        <v>48</v>
      </c>
      <c r="R129" s="1" t="s">
        <v>78</v>
      </c>
      <c r="U129" t="str">
        <f t="array" ref="U129">LOOKUP(2,1/(COUNTIF($U$1:U128,$C$2:$C$550)=0),$C$2:$C$550)</f>
        <v>JDE Test Instance - Error Not setup as worker</v>
      </c>
      <c r="V129" s="3">
        <f t="shared" si="4"/>
        <v>43657</v>
      </c>
      <c r="W129" t="str">
        <f t="shared" si="5"/>
        <v>No</v>
      </c>
    </row>
    <row r="130" spans="1:23" ht="12.75" x14ac:dyDescent="0.2">
      <c r="A130" s="1">
        <v>111248</v>
      </c>
      <c r="B130" s="4">
        <v>43650.654166666667</v>
      </c>
      <c r="C130" s="1" t="s">
        <v>188</v>
      </c>
      <c r="D130" s="1" t="s">
        <v>638</v>
      </c>
      <c r="E130" s="1" t="s">
        <v>678</v>
      </c>
      <c r="F130" s="1" t="str">
        <f t="shared" ref="F130:F193" si="6">CONCATENATE(D130," ",E130)</f>
        <v>Wilson Campus</v>
      </c>
      <c r="G130" s="1" t="s">
        <v>86</v>
      </c>
      <c r="H130" s="1" t="s">
        <v>107</v>
      </c>
      <c r="I130" s="1" t="s">
        <v>16</v>
      </c>
      <c r="J130" s="1" t="s">
        <v>17</v>
      </c>
      <c r="K130" s="1" t="s">
        <v>18</v>
      </c>
      <c r="L130" s="7">
        <v>43661.728472222225</v>
      </c>
      <c r="M130" s="1" t="s">
        <v>19</v>
      </c>
      <c r="N130" s="2">
        <v>43656.708333333336</v>
      </c>
      <c r="O130" s="1" t="s">
        <v>618</v>
      </c>
      <c r="P130" s="1" t="s">
        <v>619</v>
      </c>
      <c r="Q130" s="1" t="s">
        <v>20</v>
      </c>
      <c r="R130" s="1" t="s">
        <v>26</v>
      </c>
      <c r="U130" t="str">
        <f t="array" ref="U130">LOOKUP(2,1/(COUNTIF($U$1:U129,$C$2:$C$550)=0),$C$2:$C$550)</f>
        <v>Error on submitting Authority to Fill</v>
      </c>
      <c r="V130" s="3">
        <f t="shared" si="4"/>
        <v>43655</v>
      </c>
      <c r="W130" t="str">
        <f t="shared" si="5"/>
        <v>No</v>
      </c>
    </row>
    <row r="131" spans="1:23" ht="12.75" x14ac:dyDescent="0.2">
      <c r="A131" s="1">
        <v>111247</v>
      </c>
      <c r="B131" s="4">
        <v>43649.451388888891</v>
      </c>
      <c r="C131" s="1" t="s">
        <v>189</v>
      </c>
      <c r="D131" s="1" t="s">
        <v>624</v>
      </c>
      <c r="E131" s="1" t="s">
        <v>635</v>
      </c>
      <c r="F131" s="1" t="str">
        <f t="shared" si="6"/>
        <v>Jasper John</v>
      </c>
      <c r="G131" s="1" t="s">
        <v>14</v>
      </c>
      <c r="H131" s="1" t="s">
        <v>107</v>
      </c>
      <c r="I131" s="1" t="s">
        <v>16</v>
      </c>
      <c r="J131" s="1" t="s">
        <v>17</v>
      </c>
      <c r="K131" s="1" t="s">
        <v>18</v>
      </c>
      <c r="L131" s="7">
        <v>43658.731249999997</v>
      </c>
      <c r="M131" s="1" t="s">
        <v>19</v>
      </c>
      <c r="N131" s="2">
        <v>43649.951388888891</v>
      </c>
      <c r="O131" s="1" t="s">
        <v>618</v>
      </c>
      <c r="P131" s="1" t="s">
        <v>619</v>
      </c>
      <c r="Q131" s="1" t="s">
        <v>20</v>
      </c>
      <c r="R131" s="1" t="s">
        <v>21</v>
      </c>
      <c r="U131" t="str">
        <f t="array" ref="U131">LOOKUP(2,1/(COUNTIF($U$1:U130,$C$2:$C$550)=0),$C$2:$C$550)</f>
        <v>JDE PROD - Bank Account Issue 8 July 2019</v>
      </c>
      <c r="V131" s="3">
        <f t="shared" ref="V131:V194" si="7">IF(J131="Request","No SLA for Request", IF(AND(H131="Emergency",J131="Incident / Problem"),B131+TIME(4,0,0),IF(AND(H131="High",J131="Incident / Problem"),WORKDAY(B131,3,0),IF(AND(H131="Normal",J131="Incident / Problem"),WORKDAY(B131,5,0),IF(AND(H131="Low",J131="Incident / Problem"),WORKDAY(B131,10,10),"")))))</f>
        <v>43654</v>
      </c>
      <c r="W131" t="str">
        <f t="shared" ref="W131:W194" si="8">IF(N131&gt;L131,"Yes","No")</f>
        <v>No</v>
      </c>
    </row>
    <row r="132" spans="1:23" ht="12.75" x14ac:dyDescent="0.2">
      <c r="A132" s="1">
        <v>111203</v>
      </c>
      <c r="B132" s="4">
        <v>43600.595833333333</v>
      </c>
      <c r="C132" s="1" t="s">
        <v>190</v>
      </c>
      <c r="D132" s="1" t="s">
        <v>637</v>
      </c>
      <c r="E132" s="1" t="s">
        <v>677</v>
      </c>
      <c r="F132" s="1" t="str">
        <f t="shared" si="6"/>
        <v>Julius Wright</v>
      </c>
      <c r="G132" s="1" t="s">
        <v>83</v>
      </c>
      <c r="H132" s="1" t="s">
        <v>107</v>
      </c>
      <c r="I132" s="1" t="s">
        <v>16</v>
      </c>
      <c r="J132" s="1" t="s">
        <v>17</v>
      </c>
      <c r="K132" s="1" t="s">
        <v>18</v>
      </c>
      <c r="L132" s="7">
        <v>43656.724999999999</v>
      </c>
      <c r="M132" s="1" t="s">
        <v>19</v>
      </c>
      <c r="N132" s="2">
        <v>43601.095833333333</v>
      </c>
      <c r="O132" s="1" t="s">
        <v>618</v>
      </c>
      <c r="P132" s="1" t="s">
        <v>619</v>
      </c>
      <c r="Q132" s="1" t="s">
        <v>20</v>
      </c>
      <c r="R132" s="1" t="s">
        <v>26</v>
      </c>
      <c r="U132" t="str">
        <f t="array" ref="U132">LOOKUP(2,1/(COUNTIF($U$1:U131,$C$2:$C$550)=0),$C$2:$C$550)</f>
        <v>JDE TEST Date Format</v>
      </c>
      <c r="V132" s="3">
        <f t="shared" si="7"/>
        <v>43605</v>
      </c>
      <c r="W132" t="str">
        <f t="shared" si="8"/>
        <v>No</v>
      </c>
    </row>
    <row r="133" spans="1:23" ht="12.75" x14ac:dyDescent="0.2">
      <c r="A133" s="1">
        <v>111180</v>
      </c>
      <c r="B133" s="4">
        <v>43572.724999999999</v>
      </c>
      <c r="C133" s="1" t="s">
        <v>191</v>
      </c>
      <c r="D133" s="1" t="s">
        <v>647</v>
      </c>
      <c r="E133" s="1" t="s">
        <v>687</v>
      </c>
      <c r="F133" s="1" t="str">
        <f t="shared" si="6"/>
        <v>Winson Williams</v>
      </c>
      <c r="G133" s="1" t="s">
        <v>192</v>
      </c>
      <c r="H133" s="1" t="s">
        <v>107</v>
      </c>
      <c r="I133" s="1" t="s">
        <v>16</v>
      </c>
      <c r="J133" s="1" t="s">
        <v>44</v>
      </c>
      <c r="K133" s="1" t="s">
        <v>18</v>
      </c>
      <c r="L133" s="7">
        <v>43655.730555555558</v>
      </c>
      <c r="M133" s="1" t="s">
        <v>19</v>
      </c>
      <c r="N133" s="2">
        <v>43573.224999999999</v>
      </c>
      <c r="O133" s="1" t="s">
        <v>618</v>
      </c>
      <c r="P133" s="1" t="s">
        <v>619</v>
      </c>
      <c r="Q133" s="1" t="s">
        <v>20</v>
      </c>
      <c r="R133" s="1" t="s">
        <v>26</v>
      </c>
      <c r="U133" t="str">
        <f t="array" ref="U133">LOOKUP(2,1/(COUNTIF($U$1:U132,$C$2:$C$550)=0),$C$2:$C$550)</f>
        <v>Request for patch application in DEV instance</v>
      </c>
      <c r="V133" s="3" t="str">
        <f t="shared" si="7"/>
        <v>No SLA for Request</v>
      </c>
      <c r="W133" t="str">
        <f t="shared" si="8"/>
        <v>No</v>
      </c>
    </row>
    <row r="134" spans="1:23" ht="12.75" x14ac:dyDescent="0.2">
      <c r="A134" s="1">
        <v>111242</v>
      </c>
      <c r="B134" s="4">
        <v>43643.692361111112</v>
      </c>
      <c r="C134" s="1" t="s">
        <v>193</v>
      </c>
      <c r="D134" s="1" t="s">
        <v>645</v>
      </c>
      <c r="E134" s="1" t="s">
        <v>685</v>
      </c>
      <c r="F134" s="1" t="str">
        <f t="shared" si="6"/>
        <v>Sheila Ryder</v>
      </c>
      <c r="G134" s="1" t="s">
        <v>169</v>
      </c>
      <c r="H134" s="1" t="s">
        <v>107</v>
      </c>
      <c r="I134" s="1" t="s">
        <v>29</v>
      </c>
      <c r="J134" s="1" t="s">
        <v>17</v>
      </c>
      <c r="K134" s="1" t="s">
        <v>18</v>
      </c>
      <c r="L134" s="7">
        <v>43651.423611111109</v>
      </c>
      <c r="M134" s="1" t="s">
        <v>37</v>
      </c>
      <c r="N134" s="2">
        <v>43644.192361111112</v>
      </c>
      <c r="O134" s="1" t="s">
        <v>619</v>
      </c>
      <c r="P134" s="1" t="s">
        <v>618</v>
      </c>
      <c r="Q134" s="1" t="s">
        <v>194</v>
      </c>
      <c r="R134" s="1" t="s">
        <v>78</v>
      </c>
      <c r="U134" t="str">
        <f t="array" ref="U134">LOOKUP(2,1/(COUNTIF($U$1:U133,$C$2:$C$550)=0),$C$2:$C$550)</f>
        <v>JDE PROD - Expense Report approval issue</v>
      </c>
      <c r="V134" s="3">
        <f t="shared" si="7"/>
        <v>43648</v>
      </c>
      <c r="W134" t="str">
        <f t="shared" si="8"/>
        <v>No</v>
      </c>
    </row>
    <row r="135" spans="1:23" ht="12.75" x14ac:dyDescent="0.2">
      <c r="A135" s="1">
        <v>111243</v>
      </c>
      <c r="B135" s="4">
        <v>43643.709027777775</v>
      </c>
      <c r="C135" s="1" t="s">
        <v>195</v>
      </c>
      <c r="D135" s="1" t="s">
        <v>645</v>
      </c>
      <c r="E135" s="1" t="s">
        <v>685</v>
      </c>
      <c r="F135" s="1" t="str">
        <f t="shared" si="6"/>
        <v>Sheila Ryder</v>
      </c>
      <c r="G135" s="1" t="s">
        <v>169</v>
      </c>
      <c r="H135" s="1" t="s">
        <v>107</v>
      </c>
      <c r="I135" s="1" t="s">
        <v>29</v>
      </c>
      <c r="J135" s="1" t="s">
        <v>17</v>
      </c>
      <c r="K135" s="1" t="s">
        <v>18</v>
      </c>
      <c r="L135" s="7">
        <v>43651.423611111109</v>
      </c>
      <c r="M135" s="1" t="s">
        <v>37</v>
      </c>
      <c r="N135" s="2">
        <v>43644.209027777775</v>
      </c>
      <c r="O135" s="1" t="s">
        <v>619</v>
      </c>
      <c r="P135" s="1" t="s">
        <v>618</v>
      </c>
      <c r="Q135" s="1" t="s">
        <v>20</v>
      </c>
      <c r="R135" s="1" t="s">
        <v>78</v>
      </c>
      <c r="U135" t="str">
        <f t="array" ref="U135">LOOKUP(2,1/(COUNTIF($U$1:U134,$C$2:$C$550)=0),$C$2:$C$550)</f>
        <v>Batch Process Error</v>
      </c>
      <c r="V135" s="3">
        <f t="shared" si="7"/>
        <v>43648</v>
      </c>
      <c r="W135" t="str">
        <f t="shared" si="8"/>
        <v>No</v>
      </c>
    </row>
    <row r="136" spans="1:23" ht="12.75" x14ac:dyDescent="0.2">
      <c r="A136" s="1">
        <v>111240</v>
      </c>
      <c r="B136" s="4">
        <v>43640.558333333334</v>
      </c>
      <c r="C136" s="1" t="s">
        <v>196</v>
      </c>
      <c r="D136" s="1" t="s">
        <v>632</v>
      </c>
      <c r="E136" s="1" t="s">
        <v>672</v>
      </c>
      <c r="F136" s="1" t="str">
        <f t="shared" si="6"/>
        <v>Marvin Peters</v>
      </c>
      <c r="G136" s="1" t="s">
        <v>56</v>
      </c>
      <c r="H136" s="1" t="s">
        <v>107</v>
      </c>
      <c r="I136" s="1" t="s">
        <v>16</v>
      </c>
      <c r="J136" s="1" t="s">
        <v>17</v>
      </c>
      <c r="K136" s="1" t="s">
        <v>18</v>
      </c>
      <c r="L136" s="7">
        <v>43647.731249999997</v>
      </c>
      <c r="M136" s="1" t="s">
        <v>19</v>
      </c>
      <c r="N136" s="2">
        <v>43641.058333333334</v>
      </c>
      <c r="O136" s="1" t="s">
        <v>618</v>
      </c>
      <c r="P136" s="1" t="s">
        <v>619</v>
      </c>
      <c r="Q136" s="1" t="s">
        <v>20</v>
      </c>
      <c r="R136" s="1" t="s">
        <v>68</v>
      </c>
      <c r="U136" t="str">
        <f t="array" ref="U136">LOOKUP(2,1/(COUNTIF($U$1:U135,$C$2:$C$550)=0),$C$2:$C$550)</f>
        <v>Report Issue</v>
      </c>
      <c r="V136" s="3">
        <f t="shared" si="7"/>
        <v>43643</v>
      </c>
      <c r="W136" t="str">
        <f t="shared" si="8"/>
        <v>No</v>
      </c>
    </row>
    <row r="137" spans="1:23" ht="12.75" x14ac:dyDescent="0.2">
      <c r="A137" s="1">
        <v>111146</v>
      </c>
      <c r="B137" s="4">
        <v>43543.347916666666</v>
      </c>
      <c r="C137" s="1" t="s">
        <v>197</v>
      </c>
      <c r="D137" s="1" t="s">
        <v>637</v>
      </c>
      <c r="E137" s="1" t="s">
        <v>677</v>
      </c>
      <c r="F137" s="1" t="str">
        <f t="shared" si="6"/>
        <v>Julius Wright</v>
      </c>
      <c r="G137" s="1" t="s">
        <v>83</v>
      </c>
      <c r="H137" s="1" t="s">
        <v>107</v>
      </c>
      <c r="I137" s="1" t="s">
        <v>16</v>
      </c>
      <c r="J137" s="1" t="s">
        <v>17</v>
      </c>
      <c r="K137" s="1" t="s">
        <v>18</v>
      </c>
      <c r="L137" s="7">
        <v>43647.724305555559</v>
      </c>
      <c r="M137" s="1" t="s">
        <v>19</v>
      </c>
      <c r="N137" s="2">
        <v>43543.847916666666</v>
      </c>
      <c r="O137" s="1" t="s">
        <v>618</v>
      </c>
      <c r="P137" s="1" t="s">
        <v>619</v>
      </c>
      <c r="Q137" s="1" t="s">
        <v>20</v>
      </c>
      <c r="R137" s="1" t="s">
        <v>26</v>
      </c>
      <c r="U137" t="str">
        <f t="array" ref="U137">LOOKUP(2,1/(COUNTIF($U$1:U136,$C$2:$C$550)=0),$C$2:$C$550)</f>
        <v>enrolled students are not equal in class roster</v>
      </c>
      <c r="V137" s="3">
        <f t="shared" si="7"/>
        <v>43546</v>
      </c>
      <c r="W137" t="str">
        <f t="shared" si="8"/>
        <v>No</v>
      </c>
    </row>
    <row r="138" spans="1:23" ht="12.75" x14ac:dyDescent="0.2">
      <c r="A138" s="1">
        <v>111220</v>
      </c>
      <c r="B138" s="4">
        <v>43616.554861111108</v>
      </c>
      <c r="C138" s="1" t="s">
        <v>198</v>
      </c>
      <c r="D138" s="1" t="s">
        <v>648</v>
      </c>
      <c r="E138" s="1" t="s">
        <v>688</v>
      </c>
      <c r="F138" s="1" t="str">
        <f t="shared" si="6"/>
        <v>Vic Vincent</v>
      </c>
      <c r="G138" s="1" t="s">
        <v>199</v>
      </c>
      <c r="H138" s="1" t="s">
        <v>107</v>
      </c>
      <c r="I138" s="1" t="s">
        <v>16</v>
      </c>
      <c r="J138" s="1" t="s">
        <v>17</v>
      </c>
      <c r="K138" s="1" t="s">
        <v>18</v>
      </c>
      <c r="L138" s="7">
        <v>43637.755555555559</v>
      </c>
      <c r="M138" s="1" t="s">
        <v>19</v>
      </c>
      <c r="N138" s="2">
        <v>43626.708333333336</v>
      </c>
      <c r="O138" s="1" t="s">
        <v>618</v>
      </c>
      <c r="P138" s="1" t="s">
        <v>619</v>
      </c>
      <c r="Q138" s="1" t="s">
        <v>48</v>
      </c>
      <c r="R138" s="1" t="s">
        <v>21</v>
      </c>
      <c r="U138" t="str">
        <f t="array" ref="U138">LOOKUP(2,1/(COUNTIF($U$1:U137,$C$2:$C$550)=0),$C$2:$C$550)</f>
        <v>Unable to get Term Begin Date. (14813,43)</v>
      </c>
      <c r="V138" s="3">
        <f t="shared" si="7"/>
        <v>43621</v>
      </c>
      <c r="W138" t="str">
        <f t="shared" si="8"/>
        <v>No</v>
      </c>
    </row>
    <row r="139" spans="1:23" ht="12.75" x14ac:dyDescent="0.2">
      <c r="A139" s="1">
        <v>111224</v>
      </c>
      <c r="B139" s="4">
        <v>43620.456944444442</v>
      </c>
      <c r="C139" s="1" t="s">
        <v>200</v>
      </c>
      <c r="D139" s="1" t="s">
        <v>638</v>
      </c>
      <c r="E139" s="1" t="s">
        <v>678</v>
      </c>
      <c r="F139" s="1" t="str">
        <f t="shared" si="6"/>
        <v>Wilson Campus</v>
      </c>
      <c r="G139" s="1" t="s">
        <v>86</v>
      </c>
      <c r="H139" s="1" t="s">
        <v>107</v>
      </c>
      <c r="I139" s="1" t="s">
        <v>16</v>
      </c>
      <c r="J139" s="1" t="s">
        <v>17</v>
      </c>
      <c r="K139" s="1" t="s">
        <v>18</v>
      </c>
      <c r="L139" s="7">
        <v>43637.685416666667</v>
      </c>
      <c r="M139" s="1" t="s">
        <v>19</v>
      </c>
      <c r="N139" s="2">
        <v>43626.71875</v>
      </c>
      <c r="O139" s="1" t="s">
        <v>618</v>
      </c>
      <c r="P139" s="1" t="s">
        <v>619</v>
      </c>
      <c r="Q139" s="1" t="s">
        <v>20</v>
      </c>
      <c r="R139" s="1" t="s">
        <v>26</v>
      </c>
      <c r="U139" t="str">
        <f t="array" ref="U139">LOOKUP(2,1/(COUNTIF($U$1:U138,$C$2:$C$550)=0),$C$2:$C$550)</f>
        <v>JDE Prod Error in paying a DV</v>
      </c>
      <c r="V139" s="3">
        <f t="shared" si="7"/>
        <v>43623</v>
      </c>
      <c r="W139" t="str">
        <f t="shared" si="8"/>
        <v>No</v>
      </c>
    </row>
    <row r="140" spans="1:23" ht="12.75" x14ac:dyDescent="0.2">
      <c r="A140" s="1">
        <v>111216</v>
      </c>
      <c r="B140" s="4">
        <v>43614.672222222223</v>
      </c>
      <c r="C140" s="1" t="s">
        <v>201</v>
      </c>
      <c r="D140" s="1" t="s">
        <v>639</v>
      </c>
      <c r="E140" s="1" t="s">
        <v>679</v>
      </c>
      <c r="F140" s="1" t="str">
        <f t="shared" si="6"/>
        <v>Paul Jiggins</v>
      </c>
      <c r="G140" s="1" t="s">
        <v>88</v>
      </c>
      <c r="H140" s="1" t="s">
        <v>107</v>
      </c>
      <c r="I140" s="1" t="s">
        <v>16</v>
      </c>
      <c r="J140" s="1" t="s">
        <v>17</v>
      </c>
      <c r="K140" s="1" t="s">
        <v>18</v>
      </c>
      <c r="L140" s="7">
        <v>43637.615972222222</v>
      </c>
      <c r="M140" s="1" t="s">
        <v>19</v>
      </c>
      <c r="N140" s="2">
        <v>43636.760416666664</v>
      </c>
      <c r="O140" s="1" t="s">
        <v>618</v>
      </c>
      <c r="P140" s="1" t="s">
        <v>619</v>
      </c>
      <c r="Q140" s="1" t="s">
        <v>20</v>
      </c>
      <c r="R140" s="1" t="s">
        <v>26</v>
      </c>
      <c r="U140" t="str">
        <f t="array" ref="U140">LOOKUP(2,1/(COUNTIF($U$1:U139,$C$2:$C$550)=0),$C$2:$C$550)</f>
        <v>PROD: Error in Procurement</v>
      </c>
      <c r="V140" s="3">
        <f t="shared" si="7"/>
        <v>43619</v>
      </c>
      <c r="W140" t="str">
        <f t="shared" si="8"/>
        <v>No</v>
      </c>
    </row>
    <row r="141" spans="1:23" ht="12.75" x14ac:dyDescent="0.2">
      <c r="A141" s="1">
        <v>111221</v>
      </c>
      <c r="B141" s="4">
        <v>43619.399305555555</v>
      </c>
      <c r="C141" s="1" t="s">
        <v>202</v>
      </c>
      <c r="D141" s="1" t="s">
        <v>639</v>
      </c>
      <c r="E141" s="1" t="s">
        <v>679</v>
      </c>
      <c r="F141" s="1" t="str">
        <f t="shared" si="6"/>
        <v>Paul Jiggins</v>
      </c>
      <c r="G141" s="1" t="s">
        <v>88</v>
      </c>
      <c r="H141" s="1" t="s">
        <v>107</v>
      </c>
      <c r="I141" s="1" t="s">
        <v>16</v>
      </c>
      <c r="J141" s="1" t="s">
        <v>17</v>
      </c>
      <c r="K141" s="1" t="s">
        <v>18</v>
      </c>
      <c r="L141" s="7">
        <v>43630.737500000003</v>
      </c>
      <c r="M141" s="1" t="s">
        <v>19</v>
      </c>
      <c r="N141" s="2">
        <v>43629.770833333336</v>
      </c>
      <c r="O141" s="1" t="s">
        <v>618</v>
      </c>
      <c r="P141" s="1" t="s">
        <v>619</v>
      </c>
      <c r="Q141" s="1" t="s">
        <v>20</v>
      </c>
      <c r="R141" s="1" t="s">
        <v>26</v>
      </c>
      <c r="U141" t="str">
        <f t="array" ref="U141">LOOKUP(2,1/(COUNTIF($U$1:U140,$C$2:$C$550)=0),$C$2:$C$550)</f>
        <v>Query Manager Error</v>
      </c>
      <c r="V141" s="3">
        <f t="shared" si="7"/>
        <v>43622</v>
      </c>
      <c r="W141" t="str">
        <f t="shared" si="8"/>
        <v>No</v>
      </c>
    </row>
    <row r="142" spans="1:23" ht="12.75" x14ac:dyDescent="0.2">
      <c r="A142" s="1">
        <v>111217</v>
      </c>
      <c r="B142" s="4">
        <v>43614.679166666669</v>
      </c>
      <c r="C142" s="1" t="s">
        <v>203</v>
      </c>
      <c r="D142" s="1" t="s">
        <v>639</v>
      </c>
      <c r="E142" s="1" t="s">
        <v>679</v>
      </c>
      <c r="F142" s="1" t="str">
        <f t="shared" si="6"/>
        <v>Paul Jiggins</v>
      </c>
      <c r="G142" s="1" t="s">
        <v>88</v>
      </c>
      <c r="H142" s="1" t="s">
        <v>107</v>
      </c>
      <c r="I142" s="1" t="s">
        <v>16</v>
      </c>
      <c r="J142" s="1" t="s">
        <v>17</v>
      </c>
      <c r="K142" s="1" t="s">
        <v>18</v>
      </c>
      <c r="L142" s="7">
        <v>43630.584722222222</v>
      </c>
      <c r="M142" s="1" t="s">
        <v>19</v>
      </c>
      <c r="N142" s="2">
        <v>43626.708333333336</v>
      </c>
      <c r="O142" s="1" t="s">
        <v>618</v>
      </c>
      <c r="P142" s="1" t="s">
        <v>619</v>
      </c>
      <c r="Q142" s="1" t="s">
        <v>20</v>
      </c>
      <c r="R142" s="1" t="s">
        <v>26</v>
      </c>
      <c r="U142" t="str">
        <f t="array" ref="U142">LOOKUP(2,1/(COUNTIF($U$1:U141,$C$2:$C$550)=0),$C$2:$C$550)</f>
        <v>Test instance: APP-PAY-07722 Error</v>
      </c>
      <c r="V142" s="3">
        <f t="shared" si="7"/>
        <v>43619</v>
      </c>
      <c r="W142" t="str">
        <f t="shared" si="8"/>
        <v>No</v>
      </c>
    </row>
    <row r="143" spans="1:23" ht="12.75" x14ac:dyDescent="0.2">
      <c r="A143" s="1">
        <v>111193</v>
      </c>
      <c r="B143" s="4">
        <v>43591.39166666667</v>
      </c>
      <c r="C143" s="1" t="s">
        <v>204</v>
      </c>
      <c r="D143" s="1" t="s">
        <v>628</v>
      </c>
      <c r="E143" s="1" t="s">
        <v>668</v>
      </c>
      <c r="F143" s="1" t="str">
        <f t="shared" si="6"/>
        <v>Aurora Miller</v>
      </c>
      <c r="G143" s="1" t="s">
        <v>35</v>
      </c>
      <c r="H143" s="1" t="s">
        <v>107</v>
      </c>
      <c r="I143" s="1" t="s">
        <v>16</v>
      </c>
      <c r="J143" s="1" t="s">
        <v>17</v>
      </c>
      <c r="K143" s="1" t="s">
        <v>18</v>
      </c>
      <c r="L143" s="7">
        <v>43623.734027777777</v>
      </c>
      <c r="M143" s="1" t="s">
        <v>19</v>
      </c>
      <c r="N143" s="2">
        <v>43591.89166666667</v>
      </c>
      <c r="O143" s="1" t="s">
        <v>618</v>
      </c>
      <c r="P143" s="1" t="s">
        <v>619</v>
      </c>
      <c r="Q143" s="1" t="s">
        <v>20</v>
      </c>
      <c r="R143" s="1" t="s">
        <v>21</v>
      </c>
      <c r="U143" t="str">
        <f t="array" ref="U143">LOOKUP(2,1/(COUNTIF($U$1:U142,$C$2:$C$550)=0),$C$2:$C$550)</f>
        <v>TEST instance: Modify Employee Categories</v>
      </c>
      <c r="V143" s="3">
        <f t="shared" si="7"/>
        <v>43594</v>
      </c>
      <c r="W143" t="str">
        <f t="shared" si="8"/>
        <v>No</v>
      </c>
    </row>
    <row r="144" spans="1:23" ht="12.75" x14ac:dyDescent="0.2">
      <c r="A144" s="1">
        <v>111183</v>
      </c>
      <c r="B144" s="4">
        <v>43577.539583333331</v>
      </c>
      <c r="C144" s="1" t="s">
        <v>205</v>
      </c>
      <c r="D144" s="1" t="s">
        <v>637</v>
      </c>
      <c r="E144" s="1" t="s">
        <v>677</v>
      </c>
      <c r="F144" s="1" t="str">
        <f t="shared" si="6"/>
        <v>Julius Wright</v>
      </c>
      <c r="G144" s="1" t="s">
        <v>83</v>
      </c>
      <c r="H144" s="1" t="s">
        <v>107</v>
      </c>
      <c r="I144" s="1" t="s">
        <v>16</v>
      </c>
      <c r="J144" s="1" t="s">
        <v>17</v>
      </c>
      <c r="K144" s="1" t="s">
        <v>18</v>
      </c>
      <c r="L144" s="7">
        <v>43620.71875</v>
      </c>
      <c r="M144" s="1" t="s">
        <v>19</v>
      </c>
      <c r="N144" s="2">
        <v>43578.039583333331</v>
      </c>
      <c r="O144" s="1" t="s">
        <v>618</v>
      </c>
      <c r="P144" s="1" t="s">
        <v>619</v>
      </c>
      <c r="Q144" s="1" t="s">
        <v>20</v>
      </c>
      <c r="R144" s="1" t="s">
        <v>26</v>
      </c>
      <c r="U144" t="str">
        <f t="array" ref="U144">LOOKUP(2,1/(COUNTIF($U$1:U143,$C$2:$C$550)=0),$C$2:$C$550)</f>
        <v>Missing Dynaform Names</v>
      </c>
      <c r="V144" s="3">
        <f t="shared" si="7"/>
        <v>43580</v>
      </c>
      <c r="W144" t="str">
        <f t="shared" si="8"/>
        <v>No</v>
      </c>
    </row>
    <row r="145" spans="1:23" ht="12.75" x14ac:dyDescent="0.2">
      <c r="A145" s="1">
        <v>111198</v>
      </c>
      <c r="B145" s="4">
        <v>43595.393750000003</v>
      </c>
      <c r="C145" s="1" t="s">
        <v>206</v>
      </c>
      <c r="D145" s="1" t="s">
        <v>644</v>
      </c>
      <c r="E145" s="1" t="s">
        <v>684</v>
      </c>
      <c r="F145" s="1" t="str">
        <f t="shared" si="6"/>
        <v>Reah Junes</v>
      </c>
      <c r="G145" s="1" t="s">
        <v>140</v>
      </c>
      <c r="H145" s="1" t="s">
        <v>107</v>
      </c>
      <c r="I145" s="1" t="s">
        <v>16</v>
      </c>
      <c r="J145" s="1" t="s">
        <v>17</v>
      </c>
      <c r="K145" s="1" t="s">
        <v>18</v>
      </c>
      <c r="L145" s="7">
        <v>43619.728472222225</v>
      </c>
      <c r="M145" s="1" t="s">
        <v>19</v>
      </c>
      <c r="N145" s="2">
        <v>43595.893750000003</v>
      </c>
      <c r="O145" s="1" t="s">
        <v>618</v>
      </c>
      <c r="P145" s="1" t="s">
        <v>619</v>
      </c>
      <c r="Q145" s="1" t="s">
        <v>20</v>
      </c>
      <c r="R145" s="1" t="s">
        <v>26</v>
      </c>
      <c r="U145" t="str">
        <f t="array" ref="U145">LOOKUP(2,1/(COUNTIF($U$1:U144,$C$2:$C$550)=0),$C$2:$C$550)</f>
        <v>MYSQL Server Access Configuration</v>
      </c>
      <c r="V145" s="3">
        <f t="shared" si="7"/>
        <v>43600</v>
      </c>
      <c r="W145" t="str">
        <f t="shared" si="8"/>
        <v>No</v>
      </c>
    </row>
    <row r="146" spans="1:23" ht="12.75" x14ac:dyDescent="0.2">
      <c r="A146" s="1">
        <v>111199</v>
      </c>
      <c r="B146" s="4">
        <v>43599.40347222222</v>
      </c>
      <c r="C146" s="1" t="s">
        <v>207</v>
      </c>
      <c r="D146" s="1" t="s">
        <v>635</v>
      </c>
      <c r="E146" s="1" t="s">
        <v>675</v>
      </c>
      <c r="F146" s="1" t="str">
        <f t="shared" si="6"/>
        <v>John Brown</v>
      </c>
      <c r="G146" s="1" t="s">
        <v>73</v>
      </c>
      <c r="H146" s="1" t="s">
        <v>107</v>
      </c>
      <c r="I146" s="1" t="s">
        <v>16</v>
      </c>
      <c r="J146" s="1" t="s">
        <v>17</v>
      </c>
      <c r="K146" s="1" t="s">
        <v>18</v>
      </c>
      <c r="L146" s="7">
        <v>43614.707638888889</v>
      </c>
      <c r="M146" s="1" t="s">
        <v>19</v>
      </c>
      <c r="N146" s="2">
        <v>43599.90347222222</v>
      </c>
      <c r="O146" s="1" t="s">
        <v>618</v>
      </c>
      <c r="P146" s="1" t="s">
        <v>619</v>
      </c>
      <c r="Q146" s="1" t="s">
        <v>20</v>
      </c>
      <c r="R146" s="1" t="s">
        <v>21</v>
      </c>
      <c r="U146" t="str">
        <f t="array" ref="U146">LOOKUP(2,1/(COUNTIF($U$1:U145,$C$2:$C$550)=0),$C$2:$C$550)</f>
        <v>Unable to submit Certificates and Service Records</v>
      </c>
      <c r="V146" s="3">
        <f t="shared" si="7"/>
        <v>43602</v>
      </c>
      <c r="W146" t="str">
        <f t="shared" si="8"/>
        <v>No</v>
      </c>
    </row>
    <row r="147" spans="1:23" ht="12.75" x14ac:dyDescent="0.2">
      <c r="A147" s="1">
        <v>111194</v>
      </c>
      <c r="B147" s="4">
        <v>43591.700694444444</v>
      </c>
      <c r="C147" s="1" t="s">
        <v>208</v>
      </c>
      <c r="D147" s="1" t="s">
        <v>637</v>
      </c>
      <c r="E147" s="1" t="s">
        <v>677</v>
      </c>
      <c r="F147" s="1" t="str">
        <f t="shared" si="6"/>
        <v>Julius Wright</v>
      </c>
      <c r="G147" s="1" t="s">
        <v>83</v>
      </c>
      <c r="H147" s="1" t="s">
        <v>107</v>
      </c>
      <c r="I147" s="1" t="s">
        <v>16</v>
      </c>
      <c r="J147" s="1" t="s">
        <v>17</v>
      </c>
      <c r="K147" s="1" t="s">
        <v>18</v>
      </c>
      <c r="L147" s="7">
        <v>43599.824305555558</v>
      </c>
      <c r="M147" s="1" t="s">
        <v>19</v>
      </c>
      <c r="N147" s="2">
        <v>43592.200694444444</v>
      </c>
      <c r="O147" s="1" t="s">
        <v>618</v>
      </c>
      <c r="P147" s="1" t="s">
        <v>619</v>
      </c>
      <c r="Q147" s="1" t="s">
        <v>20</v>
      </c>
      <c r="R147" s="1" t="s">
        <v>26</v>
      </c>
      <c r="U147" t="str">
        <f t="array" ref="U147">LOOKUP(2,1/(COUNTIF($U$1:U146,$C$2:$C$550)=0),$C$2:$C$550)</f>
        <v>DATA ERROR IN PRODUCTION INSTANCE</v>
      </c>
      <c r="V147" s="3">
        <f t="shared" si="7"/>
        <v>43594</v>
      </c>
      <c r="W147" t="str">
        <f t="shared" si="8"/>
        <v>No</v>
      </c>
    </row>
    <row r="148" spans="1:23" ht="12.75" x14ac:dyDescent="0.2">
      <c r="A148" s="1">
        <v>111187</v>
      </c>
      <c r="B148" s="4">
        <v>43584.356249999997</v>
      </c>
      <c r="C148" s="1" t="s">
        <v>209</v>
      </c>
      <c r="D148" s="1" t="s">
        <v>637</v>
      </c>
      <c r="E148" s="1" t="s">
        <v>677</v>
      </c>
      <c r="F148" s="1" t="str">
        <f t="shared" si="6"/>
        <v>Julius Wright</v>
      </c>
      <c r="G148" s="1" t="s">
        <v>83</v>
      </c>
      <c r="H148" s="1" t="s">
        <v>107</v>
      </c>
      <c r="I148" s="1" t="s">
        <v>16</v>
      </c>
      <c r="J148" s="1" t="s">
        <v>17</v>
      </c>
      <c r="K148" s="1" t="s">
        <v>18</v>
      </c>
      <c r="L148" s="7">
        <v>43595.729861111111</v>
      </c>
      <c r="M148" s="1" t="s">
        <v>19</v>
      </c>
      <c r="N148" s="2">
        <v>43584.856249999997</v>
      </c>
      <c r="O148" s="1" t="s">
        <v>618</v>
      </c>
      <c r="P148" s="1" t="s">
        <v>619</v>
      </c>
      <c r="Q148" s="1" t="s">
        <v>20</v>
      </c>
      <c r="R148" s="1" t="s">
        <v>26</v>
      </c>
      <c r="U148" t="str">
        <f t="array" ref="U148">LOOKUP(2,1/(COUNTIF($U$1:U147,$C$2:$C$550)=0),$C$2:$C$550)</f>
        <v>JDE Test Instance Slowdown</v>
      </c>
      <c r="V148" s="3">
        <f t="shared" si="7"/>
        <v>43587</v>
      </c>
      <c r="W148" t="str">
        <f t="shared" si="8"/>
        <v>No</v>
      </c>
    </row>
    <row r="149" spans="1:23" ht="12.75" x14ac:dyDescent="0.2">
      <c r="A149" s="1">
        <v>111182</v>
      </c>
      <c r="B149" s="4">
        <v>43577.473611111112</v>
      </c>
      <c r="C149" s="1" t="s">
        <v>210</v>
      </c>
      <c r="D149" s="1" t="s">
        <v>648</v>
      </c>
      <c r="E149" s="1" t="s">
        <v>688</v>
      </c>
      <c r="F149" s="1" t="str">
        <f t="shared" si="6"/>
        <v>Vic Vincent</v>
      </c>
      <c r="G149" s="1" t="s">
        <v>199</v>
      </c>
      <c r="H149" s="1" t="s">
        <v>107</v>
      </c>
      <c r="I149" s="1" t="s">
        <v>16</v>
      </c>
      <c r="J149" s="1" t="s">
        <v>17</v>
      </c>
      <c r="K149" s="1" t="s">
        <v>53</v>
      </c>
      <c r="L149" s="7">
        <v>43593.720833333333</v>
      </c>
      <c r="M149" s="1" t="s">
        <v>19</v>
      </c>
      <c r="N149" s="2">
        <v>43577.973611111112</v>
      </c>
      <c r="O149" s="1" t="s">
        <v>618</v>
      </c>
      <c r="P149" s="1" t="s">
        <v>619</v>
      </c>
      <c r="Q149" s="1" t="s">
        <v>20</v>
      </c>
      <c r="R149" s="1" t="s">
        <v>26</v>
      </c>
      <c r="U149" t="str">
        <f t="array" ref="U149">LOOKUP(2,1/(COUNTIF($U$1:U148,$C$2:$C$550)=0),$C$2:$C$550)</f>
        <v>Test Instance: Add new element under Entries</v>
      </c>
      <c r="V149" s="3">
        <f t="shared" si="7"/>
        <v>43580</v>
      </c>
      <c r="W149" t="str">
        <f t="shared" si="8"/>
        <v>No</v>
      </c>
    </row>
    <row r="150" spans="1:23" ht="12.75" x14ac:dyDescent="0.2">
      <c r="A150" s="1">
        <v>111185</v>
      </c>
      <c r="B150" s="4">
        <v>43580.487500000003</v>
      </c>
      <c r="C150" s="1" t="s">
        <v>211</v>
      </c>
      <c r="D150" s="1" t="s">
        <v>637</v>
      </c>
      <c r="E150" s="1" t="s">
        <v>677</v>
      </c>
      <c r="F150" s="1" t="str">
        <f t="shared" si="6"/>
        <v>Julius Wright</v>
      </c>
      <c r="G150" s="1" t="s">
        <v>83</v>
      </c>
      <c r="H150" s="1" t="s">
        <v>107</v>
      </c>
      <c r="I150" s="1" t="s">
        <v>16</v>
      </c>
      <c r="J150" s="1" t="s">
        <v>17</v>
      </c>
      <c r="K150" s="1" t="s">
        <v>18</v>
      </c>
      <c r="L150" s="7">
        <v>43591.746527777781</v>
      </c>
      <c r="M150" s="1" t="s">
        <v>19</v>
      </c>
      <c r="N150" s="2">
        <v>43580.987500000003</v>
      </c>
      <c r="O150" s="1" t="s">
        <v>618</v>
      </c>
      <c r="P150" s="1" t="s">
        <v>619</v>
      </c>
      <c r="Q150" s="1" t="s">
        <v>20</v>
      </c>
      <c r="R150" s="1" t="s">
        <v>26</v>
      </c>
      <c r="U150" t="str">
        <f t="array" ref="U150">LOOKUP(2,1/(COUNTIF($U$1:U149,$C$2:$C$550)=0),$C$2:$C$550)</f>
        <v>Duplicates Subject in EOR.</v>
      </c>
      <c r="V150" s="3">
        <f t="shared" si="7"/>
        <v>43585</v>
      </c>
      <c r="W150" t="str">
        <f t="shared" si="8"/>
        <v>No</v>
      </c>
    </row>
    <row r="151" spans="1:23" ht="12.75" x14ac:dyDescent="0.2">
      <c r="A151" s="1">
        <v>111157</v>
      </c>
      <c r="B151" s="4">
        <v>43552.350694444445</v>
      </c>
      <c r="C151" s="1" t="s">
        <v>212</v>
      </c>
      <c r="D151" s="1" t="s">
        <v>637</v>
      </c>
      <c r="E151" s="1" t="s">
        <v>677</v>
      </c>
      <c r="F151" s="1" t="str">
        <f t="shared" si="6"/>
        <v>Julius Wright</v>
      </c>
      <c r="G151" s="1" t="s">
        <v>83</v>
      </c>
      <c r="H151" s="1" t="s">
        <v>107</v>
      </c>
      <c r="I151" s="1" t="s">
        <v>16</v>
      </c>
      <c r="J151" s="1" t="s">
        <v>17</v>
      </c>
      <c r="K151" s="1" t="s">
        <v>18</v>
      </c>
      <c r="L151" s="7">
        <v>43585.411805555559</v>
      </c>
      <c r="M151" s="1" t="s">
        <v>19</v>
      </c>
      <c r="N151" s="2">
        <v>43552.850694444445</v>
      </c>
      <c r="O151" s="1" t="s">
        <v>618</v>
      </c>
      <c r="P151" s="1" t="s">
        <v>619</v>
      </c>
      <c r="Q151" s="1" t="s">
        <v>20</v>
      </c>
      <c r="R151" s="1" t="s">
        <v>26</v>
      </c>
      <c r="U151" t="str">
        <f t="array" ref="U151">LOOKUP(2,1/(COUNTIF($U$1:U150,$C$2:$C$550)=0),$C$2:$C$550)</f>
        <v>Unable to Tuition Calculate the Student (UPMNL)</v>
      </c>
      <c r="V151" s="3">
        <f t="shared" si="7"/>
        <v>43557</v>
      </c>
      <c r="W151" t="str">
        <f t="shared" si="8"/>
        <v>No</v>
      </c>
    </row>
    <row r="152" spans="1:23" ht="12.75" x14ac:dyDescent="0.2">
      <c r="A152" s="1">
        <v>111152</v>
      </c>
      <c r="B152" s="4">
        <v>43544.561111111114</v>
      </c>
      <c r="C152" s="1" t="s">
        <v>213</v>
      </c>
      <c r="D152" s="1" t="s">
        <v>637</v>
      </c>
      <c r="E152" s="1" t="s">
        <v>677</v>
      </c>
      <c r="F152" s="1" t="str">
        <f t="shared" si="6"/>
        <v>Julius Wright</v>
      </c>
      <c r="G152" s="1" t="s">
        <v>83</v>
      </c>
      <c r="H152" s="1" t="s">
        <v>107</v>
      </c>
      <c r="I152" s="1" t="s">
        <v>16</v>
      </c>
      <c r="J152" s="1" t="s">
        <v>17</v>
      </c>
      <c r="K152" s="1" t="s">
        <v>18</v>
      </c>
      <c r="L152" s="7">
        <v>43565.761111111111</v>
      </c>
      <c r="M152" s="1" t="s">
        <v>19</v>
      </c>
      <c r="N152" s="2">
        <v>43545.061111111114</v>
      </c>
      <c r="O152" s="1" t="s">
        <v>618</v>
      </c>
      <c r="P152" s="1" t="s">
        <v>619</v>
      </c>
      <c r="Q152" s="1" t="s">
        <v>20</v>
      </c>
      <c r="R152" s="1" t="s">
        <v>26</v>
      </c>
      <c r="U152" t="str">
        <f t="array" ref="U152">LOOKUP(2,1/(COUNTIF($U$1:U151,$C$2:$C$550)=0),$C$2:$C$550)</f>
        <v>Sort Element Name Alphabetically</v>
      </c>
      <c r="V152" s="3">
        <f t="shared" si="7"/>
        <v>43549</v>
      </c>
      <c r="W152" t="str">
        <f t="shared" si="8"/>
        <v>No</v>
      </c>
    </row>
    <row r="153" spans="1:23" ht="12.75" x14ac:dyDescent="0.2">
      <c r="A153" s="1">
        <v>111151</v>
      </c>
      <c r="B153" s="4">
        <v>43544.55972222222</v>
      </c>
      <c r="C153" s="1" t="s">
        <v>214</v>
      </c>
      <c r="D153" s="1" t="s">
        <v>644</v>
      </c>
      <c r="E153" s="1" t="s">
        <v>684</v>
      </c>
      <c r="F153" s="1" t="str">
        <f t="shared" si="6"/>
        <v>Reah Junes</v>
      </c>
      <c r="G153" s="1" t="s">
        <v>140</v>
      </c>
      <c r="H153" s="1" t="s">
        <v>107</v>
      </c>
      <c r="I153" s="1" t="s">
        <v>16</v>
      </c>
      <c r="J153" s="1" t="s">
        <v>17</v>
      </c>
      <c r="K153" s="1" t="s">
        <v>18</v>
      </c>
      <c r="L153" s="7">
        <v>43565.749305555553</v>
      </c>
      <c r="M153" s="1" t="s">
        <v>19</v>
      </c>
      <c r="N153" s="2">
        <v>43545.05972222222</v>
      </c>
      <c r="O153" s="1" t="s">
        <v>618</v>
      </c>
      <c r="P153" s="1" t="s">
        <v>619</v>
      </c>
      <c r="Q153" s="1" t="s">
        <v>20</v>
      </c>
      <c r="R153" s="1" t="s">
        <v>26</v>
      </c>
      <c r="U153" t="str">
        <f t="array" ref="U153">LOOKUP(2,1/(COUNTIF($U$1:U152,$C$2:$C$550)=0),$C$2:$C$550)</f>
        <v>Modifying of fields in External Learning</v>
      </c>
      <c r="V153" s="3">
        <f t="shared" si="7"/>
        <v>43549</v>
      </c>
      <c r="W153" t="str">
        <f t="shared" si="8"/>
        <v>No</v>
      </c>
    </row>
    <row r="154" spans="1:23" ht="12.75" x14ac:dyDescent="0.2">
      <c r="A154" s="1">
        <v>111149</v>
      </c>
      <c r="B154" s="4">
        <v>43544.488888888889</v>
      </c>
      <c r="C154" s="1" t="s">
        <v>215</v>
      </c>
      <c r="D154" s="1" t="s">
        <v>644</v>
      </c>
      <c r="E154" s="1" t="s">
        <v>684</v>
      </c>
      <c r="F154" s="1" t="str">
        <f t="shared" si="6"/>
        <v>Reah Junes</v>
      </c>
      <c r="G154" s="1" t="s">
        <v>140</v>
      </c>
      <c r="H154" s="1" t="s">
        <v>107</v>
      </c>
      <c r="I154" s="1" t="s">
        <v>16</v>
      </c>
      <c r="J154" s="1" t="s">
        <v>17</v>
      </c>
      <c r="K154" s="1" t="s">
        <v>18</v>
      </c>
      <c r="L154" s="7">
        <v>43565.749305555553</v>
      </c>
      <c r="M154" s="1" t="s">
        <v>19</v>
      </c>
      <c r="N154" s="2">
        <v>43544.988888888889</v>
      </c>
      <c r="O154" s="1" t="s">
        <v>618</v>
      </c>
      <c r="P154" s="1" t="s">
        <v>619</v>
      </c>
      <c r="Q154" s="1" t="s">
        <v>20</v>
      </c>
      <c r="R154" s="1" t="s">
        <v>26</v>
      </c>
      <c r="U154" t="str">
        <f t="array" ref="U154">LOOKUP(2,1/(COUNTIF($U$1:U153,$C$2:$C$550)=0),$C$2:$C$550)</f>
        <v>Slow to Inaccessible TEST Instance</v>
      </c>
      <c r="V154" s="3">
        <f t="shared" si="7"/>
        <v>43549</v>
      </c>
      <c r="W154" t="str">
        <f t="shared" si="8"/>
        <v>No</v>
      </c>
    </row>
    <row r="155" spans="1:23" ht="12.75" x14ac:dyDescent="0.2">
      <c r="A155" s="1">
        <v>111121</v>
      </c>
      <c r="B155" s="4">
        <v>43502.637499999997</v>
      </c>
      <c r="C155" s="1" t="s">
        <v>216</v>
      </c>
      <c r="D155" s="1" t="s">
        <v>648</v>
      </c>
      <c r="E155" s="1" t="s">
        <v>688</v>
      </c>
      <c r="F155" s="1" t="str">
        <f t="shared" si="6"/>
        <v>Vic Vincent</v>
      </c>
      <c r="G155" s="1" t="s">
        <v>199</v>
      </c>
      <c r="H155" s="1" t="s">
        <v>107</v>
      </c>
      <c r="I155" s="1" t="s">
        <v>16</v>
      </c>
      <c r="J155" s="1" t="s">
        <v>17</v>
      </c>
      <c r="K155" s="1" t="s">
        <v>53</v>
      </c>
      <c r="L155" s="7">
        <v>43559.728472222225</v>
      </c>
      <c r="M155" s="1" t="s">
        <v>19</v>
      </c>
      <c r="N155" s="2">
        <v>44415.137499999997</v>
      </c>
      <c r="O155" s="1" t="s">
        <v>618</v>
      </c>
      <c r="P155" s="1" t="s">
        <v>619</v>
      </c>
      <c r="Q155" s="1" t="s">
        <v>20</v>
      </c>
      <c r="R155" s="1" t="s">
        <v>26</v>
      </c>
      <c r="U155" t="str">
        <f t="array" ref="U155">LOOKUP(2,1/(COUNTIF($U$1:U154,$C$2:$C$550)=0),$C$2:$C$550)</f>
        <v>JDE PROD Slowdown posting journal</v>
      </c>
      <c r="V155" s="3">
        <f t="shared" si="7"/>
        <v>43507</v>
      </c>
      <c r="W155" t="str">
        <f t="shared" si="8"/>
        <v>Yes</v>
      </c>
    </row>
    <row r="156" spans="1:23" ht="12.75" x14ac:dyDescent="0.2">
      <c r="A156" s="1">
        <v>111162</v>
      </c>
      <c r="B156" s="4">
        <v>43556.472916666666</v>
      </c>
      <c r="C156" s="1" t="s">
        <v>217</v>
      </c>
      <c r="D156" s="1" t="s">
        <v>635</v>
      </c>
      <c r="E156" s="1" t="s">
        <v>675</v>
      </c>
      <c r="F156" s="1" t="str">
        <f t="shared" si="6"/>
        <v>John Brown</v>
      </c>
      <c r="G156" s="1" t="s">
        <v>73</v>
      </c>
      <c r="H156" s="1" t="s">
        <v>107</v>
      </c>
      <c r="I156" s="1" t="s">
        <v>16</v>
      </c>
      <c r="J156" s="1" t="s">
        <v>17</v>
      </c>
      <c r="K156" s="1" t="s">
        <v>18</v>
      </c>
      <c r="L156" s="7">
        <v>43558.754861111112</v>
      </c>
      <c r="M156" s="1" t="s">
        <v>19</v>
      </c>
      <c r="N156" s="2">
        <v>43556.972916666666</v>
      </c>
      <c r="O156" s="1" t="s">
        <v>618</v>
      </c>
      <c r="P156" s="1" t="s">
        <v>619</v>
      </c>
      <c r="Q156" s="1" t="s">
        <v>20</v>
      </c>
      <c r="R156" s="1" t="s">
        <v>21</v>
      </c>
      <c r="U156" t="str">
        <f t="array" ref="U156">LOOKUP(2,1/(COUNTIF($U$1:U155,$C$2:$C$550)=0),$C$2:$C$550)</f>
        <v>PROD: Error Value Scholar has been disabled</v>
      </c>
      <c r="V156" s="3">
        <f t="shared" si="7"/>
        <v>43559</v>
      </c>
      <c r="W156" t="str">
        <f t="shared" si="8"/>
        <v>No</v>
      </c>
    </row>
    <row r="157" spans="1:23" ht="12.75" x14ac:dyDescent="0.2">
      <c r="A157" s="1">
        <v>111158</v>
      </c>
      <c r="B157" s="4">
        <v>43552.432638888888</v>
      </c>
      <c r="C157" s="1" t="s">
        <v>218</v>
      </c>
      <c r="D157" s="1" t="s">
        <v>635</v>
      </c>
      <c r="E157" s="1" t="s">
        <v>675</v>
      </c>
      <c r="F157" s="1" t="str">
        <f t="shared" si="6"/>
        <v>John Brown</v>
      </c>
      <c r="G157" s="1" t="s">
        <v>73</v>
      </c>
      <c r="H157" s="1" t="s">
        <v>107</v>
      </c>
      <c r="I157" s="1" t="s">
        <v>16</v>
      </c>
      <c r="J157" s="1" t="s">
        <v>17</v>
      </c>
      <c r="K157" s="1" t="s">
        <v>18</v>
      </c>
      <c r="L157" s="7">
        <v>43556.738888888889</v>
      </c>
      <c r="M157" s="1" t="s">
        <v>19</v>
      </c>
      <c r="N157" s="2">
        <v>43552.932638888888</v>
      </c>
      <c r="O157" s="1" t="s">
        <v>618</v>
      </c>
      <c r="P157" s="1" t="s">
        <v>619</v>
      </c>
      <c r="Q157" s="1" t="s">
        <v>20</v>
      </c>
      <c r="R157" s="1" t="s">
        <v>21</v>
      </c>
      <c r="U157" t="str">
        <f t="array" ref="U157">LOOKUP(2,1/(COUNTIF($U$1:U156,$C$2:$C$550)=0),$C$2:$C$550)</f>
        <v>JDE Prod DV approval issue</v>
      </c>
      <c r="V157" s="3">
        <f t="shared" si="7"/>
        <v>43557</v>
      </c>
      <c r="W157" t="str">
        <f t="shared" si="8"/>
        <v>No</v>
      </c>
    </row>
    <row r="158" spans="1:23" ht="12.75" x14ac:dyDescent="0.2">
      <c r="A158" s="1">
        <v>111136</v>
      </c>
      <c r="B158" s="4">
        <v>43517.708333333336</v>
      </c>
      <c r="C158" s="1" t="s">
        <v>219</v>
      </c>
      <c r="D158" s="1" t="s">
        <v>637</v>
      </c>
      <c r="E158" s="1" t="s">
        <v>677</v>
      </c>
      <c r="F158" s="1" t="str">
        <f t="shared" si="6"/>
        <v>Julius Wright</v>
      </c>
      <c r="G158" s="1" t="s">
        <v>83</v>
      </c>
      <c r="H158" s="1" t="s">
        <v>107</v>
      </c>
      <c r="I158" s="1" t="s">
        <v>16</v>
      </c>
      <c r="J158" s="1" t="s">
        <v>17</v>
      </c>
      <c r="K158" s="1" t="s">
        <v>18</v>
      </c>
      <c r="L158" s="7">
        <v>43552.736111111109</v>
      </c>
      <c r="M158" s="1" t="s">
        <v>19</v>
      </c>
      <c r="N158" s="2">
        <v>43518.208333333336</v>
      </c>
      <c r="O158" s="1" t="s">
        <v>618</v>
      </c>
      <c r="P158" s="1" t="s">
        <v>619</v>
      </c>
      <c r="Q158" s="1" t="s">
        <v>20</v>
      </c>
      <c r="R158" s="1" t="s">
        <v>26</v>
      </c>
      <c r="U158" t="str">
        <f t="array" ref="U158">LOOKUP(2,1/(COUNTIF($U$1:U157,$C$2:$C$550)=0),$C$2:$C$550)</f>
        <v>APP-PAY-07010 Cannot insert assignment process</v>
      </c>
      <c r="V158" s="3">
        <f t="shared" si="7"/>
        <v>43522</v>
      </c>
      <c r="W158" t="str">
        <f t="shared" si="8"/>
        <v>No</v>
      </c>
    </row>
    <row r="159" spans="1:23" ht="12.75" x14ac:dyDescent="0.2">
      <c r="A159" s="1">
        <v>111154</v>
      </c>
      <c r="B159" s="4">
        <v>43545.35</v>
      </c>
      <c r="C159" s="1" t="s">
        <v>220</v>
      </c>
      <c r="D159" s="1" t="s">
        <v>637</v>
      </c>
      <c r="E159" s="1" t="s">
        <v>677</v>
      </c>
      <c r="F159" s="1" t="str">
        <f t="shared" si="6"/>
        <v>Julius Wright</v>
      </c>
      <c r="G159" s="1" t="s">
        <v>83</v>
      </c>
      <c r="H159" s="1" t="s">
        <v>107</v>
      </c>
      <c r="I159" s="1" t="s">
        <v>16</v>
      </c>
      <c r="J159" s="1" t="s">
        <v>17</v>
      </c>
      <c r="K159" s="1" t="s">
        <v>18</v>
      </c>
      <c r="L159" s="7">
        <v>43552.736111111109</v>
      </c>
      <c r="M159" s="1" t="s">
        <v>19</v>
      </c>
      <c r="N159" s="2">
        <v>43545.85</v>
      </c>
      <c r="O159" s="1" t="s">
        <v>618</v>
      </c>
      <c r="P159" s="1" t="s">
        <v>619</v>
      </c>
      <c r="Q159" s="1" t="s">
        <v>20</v>
      </c>
      <c r="R159" s="1" t="s">
        <v>26</v>
      </c>
      <c r="U159" t="str">
        <f t="array" ref="U159">LOOKUP(2,1/(COUNTIF($U$1:U158,$C$2:$C$550)=0),$C$2:$C$550)</f>
        <v>Cannot Connect to VPN</v>
      </c>
      <c r="V159" s="3">
        <f t="shared" si="7"/>
        <v>43550</v>
      </c>
      <c r="W159" t="str">
        <f t="shared" si="8"/>
        <v>No</v>
      </c>
    </row>
    <row r="160" spans="1:23" ht="12.75" x14ac:dyDescent="0.2">
      <c r="A160" s="1">
        <v>111143</v>
      </c>
      <c r="B160" s="4">
        <v>43536.647222222222</v>
      </c>
      <c r="C160" s="1" t="s">
        <v>221</v>
      </c>
      <c r="D160" s="1" t="s">
        <v>637</v>
      </c>
      <c r="E160" s="1" t="s">
        <v>677</v>
      </c>
      <c r="F160" s="1" t="str">
        <f t="shared" si="6"/>
        <v>Julius Wright</v>
      </c>
      <c r="G160" s="1" t="s">
        <v>83</v>
      </c>
      <c r="H160" s="1" t="s">
        <v>107</v>
      </c>
      <c r="I160" s="1" t="s">
        <v>16</v>
      </c>
      <c r="J160" s="1" t="s">
        <v>17</v>
      </c>
      <c r="K160" s="1" t="s">
        <v>18</v>
      </c>
      <c r="L160" s="7">
        <v>43552.736111111109</v>
      </c>
      <c r="M160" s="1" t="s">
        <v>19</v>
      </c>
      <c r="N160" s="2">
        <v>43537.147222222222</v>
      </c>
      <c r="O160" s="1" t="s">
        <v>618</v>
      </c>
      <c r="P160" s="1" t="s">
        <v>619</v>
      </c>
      <c r="Q160" s="1" t="s">
        <v>20</v>
      </c>
      <c r="R160" s="1" t="s">
        <v>26</v>
      </c>
      <c r="U160" t="str">
        <f t="array" ref="U160">LOOKUP(2,1/(COUNTIF($U$1:U159,$C$2:$C$550)=0),$C$2:$C$550)</f>
        <v>How to get Image in BI Publisher</v>
      </c>
      <c r="V160" s="3">
        <f t="shared" si="7"/>
        <v>43539</v>
      </c>
      <c r="W160" t="str">
        <f t="shared" si="8"/>
        <v>No</v>
      </c>
    </row>
    <row r="161" spans="1:23" ht="12.75" x14ac:dyDescent="0.2">
      <c r="A161" s="1">
        <v>111122</v>
      </c>
      <c r="B161" s="4">
        <v>43502.683333333334</v>
      </c>
      <c r="C161" s="1" t="s">
        <v>222</v>
      </c>
      <c r="D161" s="1" t="s">
        <v>644</v>
      </c>
      <c r="E161" s="1" t="s">
        <v>684</v>
      </c>
      <c r="F161" s="1" t="str">
        <f t="shared" si="6"/>
        <v>Reah Junes</v>
      </c>
      <c r="G161" s="1" t="s">
        <v>140</v>
      </c>
      <c r="H161" s="1" t="s">
        <v>107</v>
      </c>
      <c r="I161" s="1" t="s">
        <v>16</v>
      </c>
      <c r="J161" s="1" t="s">
        <v>17</v>
      </c>
      <c r="K161" s="1" t="s">
        <v>18</v>
      </c>
      <c r="L161" s="7">
        <v>43546.777083333334</v>
      </c>
      <c r="M161" s="1" t="s">
        <v>19</v>
      </c>
      <c r="O161" s="1" t="s">
        <v>618</v>
      </c>
      <c r="P161" s="1" t="s">
        <v>619</v>
      </c>
      <c r="Q161" s="1" t="s">
        <v>20</v>
      </c>
      <c r="R161" s="1" t="s">
        <v>26</v>
      </c>
      <c r="U161" t="str">
        <f t="array" ref="U161">LOOKUP(2,1/(COUNTIF($U$1:U160,$C$2:$C$550)=0),$C$2:$C$550)</f>
        <v>Dev instance: Adding Extra Assignment Information</v>
      </c>
      <c r="V161" s="3">
        <f t="shared" si="7"/>
        <v>43507</v>
      </c>
      <c r="W161" t="str">
        <f t="shared" si="8"/>
        <v>No</v>
      </c>
    </row>
    <row r="162" spans="1:23" ht="12.75" x14ac:dyDescent="0.2">
      <c r="A162" s="1">
        <v>111138</v>
      </c>
      <c r="B162" s="4">
        <v>43523.439583333333</v>
      </c>
      <c r="C162" s="1" t="s">
        <v>223</v>
      </c>
      <c r="D162" s="1" t="s">
        <v>637</v>
      </c>
      <c r="E162" s="1" t="s">
        <v>677</v>
      </c>
      <c r="F162" s="1" t="str">
        <f t="shared" si="6"/>
        <v>Julius Wright</v>
      </c>
      <c r="G162" s="1" t="s">
        <v>83</v>
      </c>
      <c r="H162" s="1" t="s">
        <v>107</v>
      </c>
      <c r="I162" s="1" t="s">
        <v>16</v>
      </c>
      <c r="J162" s="1" t="s">
        <v>17</v>
      </c>
      <c r="K162" s="1" t="s">
        <v>18</v>
      </c>
      <c r="L162" s="7">
        <v>43544.71875</v>
      </c>
      <c r="M162" s="1" t="s">
        <v>19</v>
      </c>
      <c r="N162" s="2">
        <v>43523.939583333333</v>
      </c>
      <c r="O162" s="1" t="s">
        <v>618</v>
      </c>
      <c r="P162" s="1" t="s">
        <v>619</v>
      </c>
      <c r="Q162" s="1" t="s">
        <v>20</v>
      </c>
      <c r="R162" s="1" t="s">
        <v>26</v>
      </c>
      <c r="U162" t="str">
        <f t="array" ref="U162">LOOKUP(2,1/(COUNTIF($U$1:U161,$C$2:$C$550)=0),$C$2:$C$550)</f>
        <v>DEV Instance not Accessible</v>
      </c>
      <c r="V162" s="3">
        <f t="shared" si="7"/>
        <v>43528</v>
      </c>
      <c r="W162" t="str">
        <f t="shared" si="8"/>
        <v>No</v>
      </c>
    </row>
    <row r="163" spans="1:23" ht="12.75" x14ac:dyDescent="0.2">
      <c r="A163" s="1">
        <v>111131</v>
      </c>
      <c r="B163" s="4">
        <v>43515.46875</v>
      </c>
      <c r="C163" s="1" t="s">
        <v>224</v>
      </c>
      <c r="D163" s="1" t="s">
        <v>644</v>
      </c>
      <c r="E163" s="1" t="s">
        <v>684</v>
      </c>
      <c r="F163" s="1" t="str">
        <f t="shared" si="6"/>
        <v>Reah Junes</v>
      </c>
      <c r="G163" s="1" t="s">
        <v>140</v>
      </c>
      <c r="H163" s="1" t="s">
        <v>107</v>
      </c>
      <c r="I163" s="1" t="s">
        <v>16</v>
      </c>
      <c r="J163" s="1" t="s">
        <v>17</v>
      </c>
      <c r="K163" s="1" t="s">
        <v>18</v>
      </c>
      <c r="L163" s="7">
        <v>43542.759027777778</v>
      </c>
      <c r="M163" s="1" t="s">
        <v>19</v>
      </c>
      <c r="N163" s="2">
        <v>43515.96875</v>
      </c>
      <c r="O163" s="1" t="s">
        <v>618</v>
      </c>
      <c r="P163" s="1" t="s">
        <v>619</v>
      </c>
      <c r="Q163" s="1" t="s">
        <v>20</v>
      </c>
      <c r="R163" s="1" t="s">
        <v>26</v>
      </c>
      <c r="U163" t="str">
        <f t="array" ref="U163">LOOKUP(2,1/(COUNTIF($U$1:U162,$C$2:$C$550)=0),$C$2:$C$550)</f>
        <v>JDE TEST - slowdown</v>
      </c>
      <c r="V163" s="3">
        <f t="shared" si="7"/>
        <v>43518</v>
      </c>
      <c r="W163" t="str">
        <f t="shared" si="8"/>
        <v>No</v>
      </c>
    </row>
    <row r="164" spans="1:23" ht="12.75" x14ac:dyDescent="0.2">
      <c r="A164" s="1">
        <v>111116</v>
      </c>
      <c r="B164" s="4">
        <v>43497.499305555553</v>
      </c>
      <c r="C164" s="1" t="s">
        <v>225</v>
      </c>
      <c r="D164" s="1" t="s">
        <v>644</v>
      </c>
      <c r="E164" s="1" t="s">
        <v>684</v>
      </c>
      <c r="F164" s="1" t="str">
        <f t="shared" si="6"/>
        <v>Reah Junes</v>
      </c>
      <c r="G164" s="1" t="s">
        <v>140</v>
      </c>
      <c r="H164" s="1" t="s">
        <v>107</v>
      </c>
      <c r="I164" s="1" t="s">
        <v>16</v>
      </c>
      <c r="J164" s="1" t="s">
        <v>17</v>
      </c>
      <c r="K164" s="1" t="s">
        <v>18</v>
      </c>
      <c r="L164" s="7">
        <v>43529.754861111112</v>
      </c>
      <c r="M164" s="1" t="s">
        <v>19</v>
      </c>
      <c r="N164" s="2">
        <v>43497.999305555553</v>
      </c>
      <c r="O164" s="1" t="s">
        <v>618</v>
      </c>
      <c r="P164" s="1" t="s">
        <v>619</v>
      </c>
      <c r="Q164" s="1" t="s">
        <v>20</v>
      </c>
      <c r="R164" s="1" t="s">
        <v>26</v>
      </c>
      <c r="U164" t="str">
        <f t="array" ref="U164">LOOKUP(2,1/(COUNTIF($U$1:U163,$C$2:$C$550)=0),$C$2:$C$550)</f>
        <v>VPN for Coloc Instances</v>
      </c>
      <c r="V164" s="3">
        <f t="shared" si="7"/>
        <v>43502</v>
      </c>
      <c r="W164" t="str">
        <f t="shared" si="8"/>
        <v>No</v>
      </c>
    </row>
    <row r="165" spans="1:23" ht="12.75" x14ac:dyDescent="0.2">
      <c r="A165" s="1">
        <v>111133</v>
      </c>
      <c r="B165" s="4">
        <v>43515.661111111112</v>
      </c>
      <c r="C165" s="1" t="s">
        <v>226</v>
      </c>
      <c r="D165" s="1" t="s">
        <v>637</v>
      </c>
      <c r="E165" s="1" t="s">
        <v>677</v>
      </c>
      <c r="F165" s="1" t="str">
        <f t="shared" si="6"/>
        <v>Julius Wright</v>
      </c>
      <c r="G165" s="1" t="s">
        <v>83</v>
      </c>
      <c r="H165" s="1" t="s">
        <v>107</v>
      </c>
      <c r="I165" s="1" t="s">
        <v>16</v>
      </c>
      <c r="J165" s="1" t="s">
        <v>17</v>
      </c>
      <c r="K165" s="1" t="s">
        <v>18</v>
      </c>
      <c r="L165" s="7">
        <v>43529.75277777778</v>
      </c>
      <c r="M165" s="1" t="s">
        <v>19</v>
      </c>
      <c r="N165" s="2">
        <v>43516.161111111112</v>
      </c>
      <c r="O165" s="1" t="s">
        <v>618</v>
      </c>
      <c r="P165" s="1" t="s">
        <v>619</v>
      </c>
      <c r="Q165" s="1" t="s">
        <v>20</v>
      </c>
      <c r="R165" s="1" t="s">
        <v>26</v>
      </c>
      <c r="U165" t="str">
        <f t="array" ref="U165">LOOKUP(2,1/(COUNTIF($U$1:U164,$C$2:$C$550)=0),$C$2:$C$550)</f>
        <v>JDE Test: End date the multiple element entries</v>
      </c>
      <c r="V165" s="3">
        <f t="shared" si="7"/>
        <v>43518</v>
      </c>
      <c r="W165" t="str">
        <f t="shared" si="8"/>
        <v>No</v>
      </c>
    </row>
    <row r="166" spans="1:23" ht="12.75" x14ac:dyDescent="0.2">
      <c r="A166" s="1">
        <v>111129</v>
      </c>
      <c r="B166" s="4">
        <v>43514.411111111112</v>
      </c>
      <c r="C166" s="1" t="s">
        <v>227</v>
      </c>
      <c r="D166" s="1" t="s">
        <v>624</v>
      </c>
      <c r="E166" s="1" t="s">
        <v>635</v>
      </c>
      <c r="F166" s="1" t="str">
        <f t="shared" si="6"/>
        <v>Jasper John</v>
      </c>
      <c r="G166" s="1" t="s">
        <v>14</v>
      </c>
      <c r="H166" s="1" t="s">
        <v>107</v>
      </c>
      <c r="I166" s="1" t="s">
        <v>16</v>
      </c>
      <c r="J166" s="1" t="s">
        <v>17</v>
      </c>
      <c r="K166" s="1" t="s">
        <v>18</v>
      </c>
      <c r="L166" s="7">
        <v>43526.400000000001</v>
      </c>
      <c r="M166" s="1" t="s">
        <v>19</v>
      </c>
      <c r="N166" s="2">
        <v>43514.911111111112</v>
      </c>
      <c r="O166" s="1" t="s">
        <v>618</v>
      </c>
      <c r="P166" s="1" t="s">
        <v>619</v>
      </c>
      <c r="Q166" s="1" t="s">
        <v>20</v>
      </c>
      <c r="R166" s="1" t="s">
        <v>21</v>
      </c>
      <c r="U166" t="str">
        <f t="array" ref="U166">LOOKUP(2,1/(COUNTIF($U$1:U165,$C$2:$C$550)=0),$C$2:$C$550)</f>
        <v>PROD: CoS - Record has been entered already</v>
      </c>
      <c r="V166" s="3">
        <f t="shared" si="7"/>
        <v>43517</v>
      </c>
      <c r="W166" t="str">
        <f t="shared" si="8"/>
        <v>No</v>
      </c>
    </row>
    <row r="167" spans="1:23" ht="12.75" x14ac:dyDescent="0.2">
      <c r="A167" s="1">
        <v>111123</v>
      </c>
      <c r="B167" s="4">
        <v>43503.432638888888</v>
      </c>
      <c r="C167" s="1" t="s">
        <v>228</v>
      </c>
      <c r="D167" s="1" t="s">
        <v>641</v>
      </c>
      <c r="E167" s="1" t="s">
        <v>681</v>
      </c>
      <c r="F167" s="1" t="str">
        <f t="shared" si="6"/>
        <v>Kimberly Jones</v>
      </c>
      <c r="G167" s="1" t="s">
        <v>106</v>
      </c>
      <c r="H167" s="1" t="s">
        <v>107</v>
      </c>
      <c r="I167" s="1" t="s">
        <v>16</v>
      </c>
      <c r="J167" s="1" t="s">
        <v>17</v>
      </c>
      <c r="K167" s="1" t="s">
        <v>18</v>
      </c>
      <c r="L167" s="7">
        <v>43516.681250000001</v>
      </c>
      <c r="M167" s="1" t="s">
        <v>19</v>
      </c>
      <c r="N167" s="2">
        <v>43503.932638888888</v>
      </c>
      <c r="O167" s="1" t="s">
        <v>618</v>
      </c>
      <c r="P167" s="1" t="s">
        <v>619</v>
      </c>
      <c r="Q167" s="1" t="s">
        <v>99</v>
      </c>
      <c r="R167" s="1" t="s">
        <v>26</v>
      </c>
      <c r="U167" t="str">
        <f t="array" ref="U167">LOOKUP(2,1/(COUNTIF($U$1:U166,$C$2:$C$550)=0),$C$2:$C$550)</f>
        <v>PROD: Zero value in payroll run result</v>
      </c>
      <c r="V167" s="3">
        <f t="shared" si="7"/>
        <v>43508</v>
      </c>
      <c r="W167" t="str">
        <f t="shared" si="8"/>
        <v>No</v>
      </c>
    </row>
    <row r="168" spans="1:23" ht="12.75" x14ac:dyDescent="0.2">
      <c r="A168" s="1">
        <v>111115</v>
      </c>
      <c r="B168" s="4">
        <v>43497.427083333336</v>
      </c>
      <c r="C168" s="1" t="s">
        <v>229</v>
      </c>
      <c r="D168" s="1" t="s">
        <v>635</v>
      </c>
      <c r="E168" s="1" t="s">
        <v>675</v>
      </c>
      <c r="F168" s="1" t="str">
        <f t="shared" si="6"/>
        <v>John Brown</v>
      </c>
      <c r="G168" s="1" t="s">
        <v>73</v>
      </c>
      <c r="H168" s="1" t="s">
        <v>107</v>
      </c>
      <c r="I168" s="1" t="s">
        <v>16</v>
      </c>
      <c r="J168" s="1" t="s">
        <v>17</v>
      </c>
      <c r="K168" s="1" t="s">
        <v>18</v>
      </c>
      <c r="L168" s="7">
        <v>43510.619444444441</v>
      </c>
      <c r="M168" s="1" t="s">
        <v>19</v>
      </c>
      <c r="N168" s="2">
        <v>43497.927083333336</v>
      </c>
      <c r="O168" s="1" t="s">
        <v>618</v>
      </c>
      <c r="P168" s="1" t="s">
        <v>619</v>
      </c>
      <c r="Q168" s="1" t="s">
        <v>99</v>
      </c>
      <c r="R168" s="1" t="s">
        <v>21</v>
      </c>
      <c r="U168" t="str">
        <f t="array" ref="U168">LOOKUP(2,1/(COUNTIF($U$1:U167,$C$2:$C$550)=0),$C$2:$C$550)</f>
        <v>3C Engine Not Working</v>
      </c>
      <c r="V168" s="3">
        <f t="shared" si="7"/>
        <v>43502</v>
      </c>
      <c r="W168" t="str">
        <f t="shared" si="8"/>
        <v>No</v>
      </c>
    </row>
    <row r="169" spans="1:23" ht="12.75" x14ac:dyDescent="0.2">
      <c r="A169" s="1">
        <v>627778</v>
      </c>
      <c r="B169" s="4">
        <v>43311.32916666667</v>
      </c>
      <c r="C169" s="1" t="s">
        <v>230</v>
      </c>
      <c r="D169" s="1" t="s">
        <v>640</v>
      </c>
      <c r="E169" s="1" t="s">
        <v>680</v>
      </c>
      <c r="F169" s="1" t="str">
        <f t="shared" si="6"/>
        <v>Joseph Reynolds</v>
      </c>
      <c r="G169" s="1" t="s">
        <v>103</v>
      </c>
      <c r="H169" s="1" t="s">
        <v>107</v>
      </c>
      <c r="I169" s="1" t="s">
        <v>29</v>
      </c>
      <c r="J169" s="1" t="s">
        <v>17</v>
      </c>
      <c r="K169" s="1" t="s">
        <v>18</v>
      </c>
      <c r="L169" s="7">
        <v>43440.05</v>
      </c>
      <c r="M169" s="1" t="s">
        <v>24</v>
      </c>
      <c r="N169" s="2">
        <v>43311.57916666667</v>
      </c>
      <c r="O169" s="1" t="s">
        <v>619</v>
      </c>
      <c r="P169" s="1" t="s">
        <v>619</v>
      </c>
      <c r="Q169" s="1" t="s">
        <v>99</v>
      </c>
      <c r="R169" s="1" t="s">
        <v>231</v>
      </c>
      <c r="U169" t="str">
        <f t="array" ref="U169">LOOKUP(2,1/(COUNTIF($U$1:U168,$C$2:$C$550)=0),$C$2:$C$550)</f>
        <v>Request to access in Public</v>
      </c>
      <c r="V169" s="3">
        <f t="shared" si="7"/>
        <v>43314</v>
      </c>
      <c r="W169" t="str">
        <f t="shared" si="8"/>
        <v>No</v>
      </c>
    </row>
    <row r="170" spans="1:23" ht="12.75" x14ac:dyDescent="0.2">
      <c r="A170" s="1">
        <v>111656</v>
      </c>
      <c r="B170" s="4">
        <v>44286.438888888886</v>
      </c>
      <c r="C170" s="1" t="s">
        <v>232</v>
      </c>
      <c r="D170" s="1" t="s">
        <v>634</v>
      </c>
      <c r="E170" s="1" t="s">
        <v>674</v>
      </c>
      <c r="F170" s="1" t="str">
        <f t="shared" si="6"/>
        <v>Melody Thompson</v>
      </c>
      <c r="G170" s="1" t="s">
        <v>65</v>
      </c>
      <c r="H170" s="1" t="s">
        <v>233</v>
      </c>
      <c r="I170" s="1" t="s">
        <v>16</v>
      </c>
      <c r="J170" s="1" t="s">
        <v>17</v>
      </c>
      <c r="K170" s="1" t="s">
        <v>18</v>
      </c>
      <c r="L170" s="7">
        <v>44298.385416666664</v>
      </c>
      <c r="M170" s="1" t="s">
        <v>37</v>
      </c>
      <c r="N170" s="2">
        <v>45198.938888888886</v>
      </c>
      <c r="O170" s="1" t="s">
        <v>618</v>
      </c>
      <c r="P170" s="1" t="s">
        <v>618</v>
      </c>
      <c r="Q170" s="1" t="s">
        <v>25</v>
      </c>
      <c r="R170" s="1" t="s">
        <v>26</v>
      </c>
      <c r="U170" t="str">
        <f t="array" ref="U170">LOOKUP(2,1/(COUNTIF($U$1:U169,$C$2:$C$550)=0),$C$2:$C$550)</f>
        <v>Double Amount in eOR/View Customer Account</v>
      </c>
      <c r="V170" s="3">
        <f t="shared" si="7"/>
        <v>44293</v>
      </c>
      <c r="W170" t="str">
        <f t="shared" si="8"/>
        <v>Yes</v>
      </c>
    </row>
    <row r="171" spans="1:23" ht="12.75" x14ac:dyDescent="0.2">
      <c r="A171" s="1">
        <v>111624</v>
      </c>
      <c r="B171" s="4">
        <v>44251.354861111111</v>
      </c>
      <c r="C171" s="1" t="s">
        <v>234</v>
      </c>
      <c r="D171" s="1" t="s">
        <v>642</v>
      </c>
      <c r="E171" s="1" t="s">
        <v>682</v>
      </c>
      <c r="F171" s="1" t="str">
        <f t="shared" si="6"/>
        <v>Troy Daniels</v>
      </c>
      <c r="G171" s="1" t="s">
        <v>112</v>
      </c>
      <c r="H171" s="1" t="s">
        <v>233</v>
      </c>
      <c r="I171" s="1" t="s">
        <v>16</v>
      </c>
      <c r="J171" s="1" t="s">
        <v>17</v>
      </c>
      <c r="K171" s="1" t="s">
        <v>18</v>
      </c>
      <c r="L171" s="7">
        <v>44294.474999999999</v>
      </c>
      <c r="M171" s="1" t="s">
        <v>37</v>
      </c>
      <c r="N171" s="2">
        <v>45163.854861111111</v>
      </c>
      <c r="O171" s="1" t="s">
        <v>618</v>
      </c>
      <c r="P171" s="1" t="s">
        <v>619</v>
      </c>
      <c r="Q171" s="1" t="s">
        <v>25</v>
      </c>
      <c r="R171" s="1" t="s">
        <v>26</v>
      </c>
      <c r="U171" t="str">
        <f t="array" ref="U171">LOOKUP(2,1/(COUNTIF($U$1:U170,$C$2:$C$550)=0),$C$2:$C$550)</f>
        <v>Relationship Module Message Error</v>
      </c>
      <c r="V171" s="3">
        <f t="shared" si="7"/>
        <v>44258</v>
      </c>
      <c r="W171" t="str">
        <f t="shared" si="8"/>
        <v>Yes</v>
      </c>
    </row>
    <row r="172" spans="1:23" ht="12.75" x14ac:dyDescent="0.2">
      <c r="A172" s="1">
        <v>111660</v>
      </c>
      <c r="B172" s="4">
        <v>44294.361111111109</v>
      </c>
      <c r="C172" s="1" t="s">
        <v>235</v>
      </c>
      <c r="D172" s="1" t="s">
        <v>625</v>
      </c>
      <c r="E172" s="1" t="s">
        <v>665</v>
      </c>
      <c r="F172" s="1" t="str">
        <f t="shared" si="6"/>
        <v>Erick White</v>
      </c>
      <c r="G172" s="1" t="s">
        <v>23</v>
      </c>
      <c r="H172" s="1" t="s">
        <v>233</v>
      </c>
      <c r="I172" s="1" t="s">
        <v>16</v>
      </c>
      <c r="J172" s="1" t="s">
        <v>17</v>
      </c>
      <c r="K172" s="1" t="s">
        <v>18</v>
      </c>
      <c r="L172" s="7">
        <v>44294.361111111109</v>
      </c>
      <c r="M172" s="1" t="s">
        <v>37</v>
      </c>
      <c r="N172" s="2">
        <v>45206.861111111109</v>
      </c>
      <c r="O172" s="1" t="s">
        <v>618</v>
      </c>
      <c r="P172" s="1" t="s">
        <v>619</v>
      </c>
      <c r="Q172" s="1" t="s">
        <v>25</v>
      </c>
      <c r="R172" s="1" t="s">
        <v>26</v>
      </c>
      <c r="U172" t="str">
        <f t="array" ref="U172">LOOKUP(2,1/(COUNTIF($U$1:U171,$C$2:$C$550)=0),$C$2:$C$550)</f>
        <v>CHANGE PASSWORD &amp; EMAIL CONFIRMATION</v>
      </c>
      <c r="V172" s="3">
        <f t="shared" si="7"/>
        <v>44301</v>
      </c>
      <c r="W172" t="str">
        <f t="shared" si="8"/>
        <v>Yes</v>
      </c>
    </row>
    <row r="173" spans="1:23" ht="12.75" x14ac:dyDescent="0.2">
      <c r="A173" s="1">
        <v>111560</v>
      </c>
      <c r="B173" s="4">
        <v>44154.512499999997</v>
      </c>
      <c r="C173" s="1" t="s">
        <v>236</v>
      </c>
      <c r="D173" s="1" t="s">
        <v>627</v>
      </c>
      <c r="E173" s="1" t="s">
        <v>667</v>
      </c>
      <c r="F173" s="1" t="str">
        <f t="shared" si="6"/>
        <v>Riza Richardson</v>
      </c>
      <c r="G173" s="1" t="s">
        <v>32</v>
      </c>
      <c r="H173" s="1" t="s">
        <v>233</v>
      </c>
      <c r="I173" s="1" t="s">
        <v>16</v>
      </c>
      <c r="J173" s="1" t="s">
        <v>17</v>
      </c>
      <c r="K173" s="1" t="s">
        <v>18</v>
      </c>
      <c r="L173" s="7">
        <v>44293.731944444444</v>
      </c>
      <c r="M173" s="1" t="s">
        <v>19</v>
      </c>
      <c r="N173" s="2">
        <v>44159.512499999997</v>
      </c>
      <c r="O173" s="1" t="s">
        <v>618</v>
      </c>
      <c r="P173" s="1" t="s">
        <v>619</v>
      </c>
      <c r="Q173" s="1" t="s">
        <v>20</v>
      </c>
      <c r="R173" s="1" t="s">
        <v>26</v>
      </c>
      <c r="U173" t="str">
        <f t="array" ref="U173">LOOKUP(2,1/(COUNTIF($U$1:U172,$C$2:$C$550)=0),$C$2:$C$550)</f>
        <v>JDE Prod Error Page 04 Dec 2019</v>
      </c>
      <c r="V173" s="3">
        <f t="shared" si="7"/>
        <v>44161</v>
      </c>
      <c r="W173" t="str">
        <f t="shared" si="8"/>
        <v>No</v>
      </c>
    </row>
    <row r="174" spans="1:23" ht="12.75" x14ac:dyDescent="0.2">
      <c r="A174" s="1">
        <v>111659</v>
      </c>
      <c r="B174" s="4">
        <v>44293.552777777775</v>
      </c>
      <c r="C174" s="1" t="s">
        <v>237</v>
      </c>
      <c r="D174" s="1" t="s">
        <v>634</v>
      </c>
      <c r="E174" s="1" t="s">
        <v>674</v>
      </c>
      <c r="F174" s="1" t="str">
        <f t="shared" si="6"/>
        <v>Melody Thompson</v>
      </c>
      <c r="G174" s="1" t="s">
        <v>65</v>
      </c>
      <c r="H174" s="1" t="s">
        <v>233</v>
      </c>
      <c r="I174" s="1" t="s">
        <v>16</v>
      </c>
      <c r="J174" s="1" t="s">
        <v>44</v>
      </c>
      <c r="K174" s="1" t="s">
        <v>18</v>
      </c>
      <c r="L174" s="7">
        <v>44293.695833333331</v>
      </c>
      <c r="M174" s="1" t="s">
        <v>37</v>
      </c>
      <c r="N174" s="2">
        <v>45206.052777777775</v>
      </c>
      <c r="O174" s="1" t="s">
        <v>618</v>
      </c>
      <c r="P174" s="1" t="s">
        <v>619</v>
      </c>
      <c r="Q174" s="1" t="s">
        <v>99</v>
      </c>
      <c r="R174" s="1" t="s">
        <v>26</v>
      </c>
      <c r="U174" t="str">
        <f t="array" ref="U174">LOOKUP(2,1/(COUNTIF($U$1:U173,$C$2:$C$550)=0),$C$2:$C$550)</f>
        <v>Updating Description of course MCB 11.</v>
      </c>
      <c r="V174" s="3" t="str">
        <f t="shared" si="7"/>
        <v>No SLA for Request</v>
      </c>
      <c r="W174" t="str">
        <f t="shared" si="8"/>
        <v>Yes</v>
      </c>
    </row>
    <row r="175" spans="1:23" ht="12.75" x14ac:dyDescent="0.2">
      <c r="A175" s="1">
        <v>111657</v>
      </c>
      <c r="B175" s="4">
        <v>44291.681944444441</v>
      </c>
      <c r="C175" s="1" t="s">
        <v>238</v>
      </c>
      <c r="D175" s="1" t="s">
        <v>632</v>
      </c>
      <c r="E175" s="1" t="s">
        <v>672</v>
      </c>
      <c r="F175" s="1" t="str">
        <f t="shared" si="6"/>
        <v>Marvin Peters</v>
      </c>
      <c r="G175" s="1" t="s">
        <v>56</v>
      </c>
      <c r="H175" s="1" t="s">
        <v>233</v>
      </c>
      <c r="I175" s="1" t="s">
        <v>16</v>
      </c>
      <c r="J175" s="1" t="s">
        <v>44</v>
      </c>
      <c r="K175" s="1" t="s">
        <v>18</v>
      </c>
      <c r="L175" s="7">
        <v>44293.69027777778</v>
      </c>
      <c r="M175" s="1" t="s">
        <v>37</v>
      </c>
      <c r="N175" s="2">
        <v>45204.181944444441</v>
      </c>
      <c r="O175" s="1" t="s">
        <v>618</v>
      </c>
      <c r="P175" s="1" t="s">
        <v>618</v>
      </c>
      <c r="Q175" s="1" t="s">
        <v>99</v>
      </c>
      <c r="R175" s="1" t="s">
        <v>21</v>
      </c>
      <c r="U175" t="str">
        <f t="array" ref="U175">LOOKUP(2,1/(COUNTIF($U$1:U174,$C$2:$C$550)=0),$C$2:$C$550)</f>
        <v>Error in Form 5.</v>
      </c>
      <c r="V175" s="3" t="str">
        <f t="shared" si="7"/>
        <v>No SLA for Request</v>
      </c>
      <c r="W175" t="str">
        <f t="shared" si="8"/>
        <v>Yes</v>
      </c>
    </row>
    <row r="176" spans="1:23" ht="12.75" x14ac:dyDescent="0.2">
      <c r="A176" s="1">
        <v>111420</v>
      </c>
      <c r="B176" s="4">
        <v>43956.095833333333</v>
      </c>
      <c r="C176" s="1" t="s">
        <v>239</v>
      </c>
      <c r="D176" s="1" t="s">
        <v>627</v>
      </c>
      <c r="E176" s="1" t="s">
        <v>667</v>
      </c>
      <c r="F176" s="1" t="str">
        <f t="shared" si="6"/>
        <v>Riza Richardson</v>
      </c>
      <c r="G176" s="1" t="s">
        <v>32</v>
      </c>
      <c r="H176" s="1" t="s">
        <v>233</v>
      </c>
      <c r="I176" s="1" t="s">
        <v>16</v>
      </c>
      <c r="J176" s="1" t="s">
        <v>17</v>
      </c>
      <c r="K176" s="1" t="s">
        <v>18</v>
      </c>
      <c r="L176" s="7">
        <v>44293.620138888888</v>
      </c>
      <c r="M176" s="1" t="s">
        <v>37</v>
      </c>
      <c r="N176" s="2">
        <v>43961.095833333333</v>
      </c>
      <c r="O176" s="1" t="s">
        <v>619</v>
      </c>
      <c r="P176" s="1" t="s">
        <v>618</v>
      </c>
      <c r="Q176" s="1" t="s">
        <v>99</v>
      </c>
      <c r="R176" s="1" t="s">
        <v>26</v>
      </c>
      <c r="U176" t="str">
        <f t="array" ref="U176">LOOKUP(2,1/(COUNTIF($U$1:U175,$C$2:$C$550)=0),$C$2:$C$550)</f>
        <v>PROD: Restrictions in assignment set</v>
      </c>
      <c r="V176" s="3">
        <f t="shared" si="7"/>
        <v>43963</v>
      </c>
      <c r="W176" t="str">
        <f t="shared" si="8"/>
        <v>No</v>
      </c>
    </row>
    <row r="177" spans="1:23" ht="12.75" x14ac:dyDescent="0.2">
      <c r="A177" s="1">
        <v>111650</v>
      </c>
      <c r="B177" s="4">
        <v>44279.634027777778</v>
      </c>
      <c r="C177" s="1" t="s">
        <v>240</v>
      </c>
      <c r="D177" s="1" t="s">
        <v>634</v>
      </c>
      <c r="E177" s="1" t="s">
        <v>674</v>
      </c>
      <c r="F177" s="1" t="str">
        <f t="shared" si="6"/>
        <v>Melody Thompson</v>
      </c>
      <c r="G177" s="1" t="s">
        <v>65</v>
      </c>
      <c r="H177" s="1" t="s">
        <v>233</v>
      </c>
      <c r="I177" s="1" t="s">
        <v>16</v>
      </c>
      <c r="J177" s="1" t="s">
        <v>17</v>
      </c>
      <c r="K177" s="1" t="s">
        <v>18</v>
      </c>
      <c r="L177" s="7">
        <v>44293.589583333334</v>
      </c>
      <c r="M177" s="1" t="s">
        <v>24</v>
      </c>
      <c r="N177" s="2">
        <v>45192.134027777778</v>
      </c>
      <c r="O177" s="1" t="s">
        <v>618</v>
      </c>
      <c r="P177" s="1" t="s">
        <v>619</v>
      </c>
      <c r="Q177" s="1" t="s">
        <v>99</v>
      </c>
      <c r="R177" s="1" t="s">
        <v>26</v>
      </c>
      <c r="U177" t="str">
        <f t="array" ref="U177">LOOKUP(2,1/(COUNTIF($U$1:U176,$C$2:$C$550)=0),$C$2:$C$550)</f>
        <v>Patch Application to set up Web Services</v>
      </c>
      <c r="V177" s="3">
        <f t="shared" si="7"/>
        <v>44286</v>
      </c>
      <c r="W177" t="str">
        <f t="shared" si="8"/>
        <v>Yes</v>
      </c>
    </row>
    <row r="178" spans="1:23" ht="12.75" x14ac:dyDescent="0.2">
      <c r="A178" s="1">
        <v>111643</v>
      </c>
      <c r="B178" s="4">
        <v>44273.595833333333</v>
      </c>
      <c r="C178" s="1" t="s">
        <v>241</v>
      </c>
      <c r="D178" s="1" t="s">
        <v>628</v>
      </c>
      <c r="E178" s="1" t="s">
        <v>668</v>
      </c>
      <c r="F178" s="1" t="str">
        <f t="shared" si="6"/>
        <v>Aurora Miller</v>
      </c>
      <c r="G178" s="1" t="s">
        <v>35</v>
      </c>
      <c r="H178" s="1" t="s">
        <v>233</v>
      </c>
      <c r="I178" s="1" t="s">
        <v>16</v>
      </c>
      <c r="J178" s="1" t="s">
        <v>44</v>
      </c>
      <c r="K178" s="1" t="s">
        <v>18</v>
      </c>
      <c r="L178" s="7">
        <v>44293.522916666669</v>
      </c>
      <c r="M178" s="1" t="s">
        <v>37</v>
      </c>
      <c r="N178" s="2">
        <v>45186.095833333333</v>
      </c>
      <c r="O178" s="1" t="s">
        <v>618</v>
      </c>
      <c r="P178" s="1" t="s">
        <v>618</v>
      </c>
      <c r="Q178" s="1" t="s">
        <v>99</v>
      </c>
      <c r="R178" s="1" t="s">
        <v>21</v>
      </c>
      <c r="U178" t="str">
        <f t="array" ref="U178">LOOKUP(2,1/(COUNTIF($U$1:U177,$C$2:$C$550)=0),$C$2:$C$550)</f>
        <v>Dev DB Refresh From PROD Data</v>
      </c>
      <c r="V178" s="3" t="str">
        <f t="shared" si="7"/>
        <v>No SLA for Request</v>
      </c>
      <c r="W178" t="str">
        <f t="shared" si="8"/>
        <v>Yes</v>
      </c>
    </row>
    <row r="179" spans="1:23" ht="12.75" x14ac:dyDescent="0.2">
      <c r="A179" s="1">
        <v>111630</v>
      </c>
      <c r="B179" s="4">
        <v>44260.523611111108</v>
      </c>
      <c r="C179" s="1" t="s">
        <v>242</v>
      </c>
      <c r="D179" s="1" t="s">
        <v>625</v>
      </c>
      <c r="E179" s="1" t="s">
        <v>665</v>
      </c>
      <c r="F179" s="1" t="str">
        <f t="shared" si="6"/>
        <v>Erick White</v>
      </c>
      <c r="G179" s="1" t="s">
        <v>23</v>
      </c>
      <c r="H179" s="1" t="s">
        <v>233</v>
      </c>
      <c r="I179" s="1" t="s">
        <v>16</v>
      </c>
      <c r="J179" s="1" t="s">
        <v>17</v>
      </c>
      <c r="K179" s="1" t="s">
        <v>18</v>
      </c>
      <c r="L179" s="7">
        <v>44293.36041666667</v>
      </c>
      <c r="M179" s="1" t="s">
        <v>37</v>
      </c>
      <c r="N179" s="2">
        <v>44261.023611111108</v>
      </c>
      <c r="O179" s="1" t="s">
        <v>619</v>
      </c>
      <c r="P179" s="1" t="s">
        <v>618</v>
      </c>
      <c r="Q179" s="1" t="s">
        <v>99</v>
      </c>
      <c r="R179" s="1" t="s">
        <v>26</v>
      </c>
      <c r="U179" t="str">
        <f t="array" ref="U179">LOOKUP(2,1/(COUNTIF($U$1:U178,$C$2:$C$550)=0),$C$2:$C$550)</f>
        <v>Server Restart Request</v>
      </c>
      <c r="V179" s="3">
        <f t="shared" si="7"/>
        <v>44267</v>
      </c>
      <c r="W179" t="str">
        <f t="shared" si="8"/>
        <v>No</v>
      </c>
    </row>
    <row r="180" spans="1:23" ht="12.75" x14ac:dyDescent="0.2">
      <c r="A180" s="1">
        <v>111655</v>
      </c>
      <c r="B180" s="4">
        <v>44284.679166666669</v>
      </c>
      <c r="C180" s="1" t="s">
        <v>243</v>
      </c>
      <c r="D180" s="1" t="s">
        <v>632</v>
      </c>
      <c r="E180" s="1" t="s">
        <v>672</v>
      </c>
      <c r="F180" s="1" t="str">
        <f t="shared" si="6"/>
        <v>Marvin Peters</v>
      </c>
      <c r="G180" s="1" t="s">
        <v>56</v>
      </c>
      <c r="H180" s="1" t="s">
        <v>233</v>
      </c>
      <c r="I180" s="1" t="s">
        <v>16</v>
      </c>
      <c r="J180" s="1" t="s">
        <v>44</v>
      </c>
      <c r="K180" s="1" t="s">
        <v>18</v>
      </c>
      <c r="L180" s="7">
        <v>44292.688194444447</v>
      </c>
      <c r="M180" s="1" t="s">
        <v>37</v>
      </c>
      <c r="N180" s="2">
        <v>45197.179166666669</v>
      </c>
      <c r="O180" s="1" t="s">
        <v>618</v>
      </c>
      <c r="P180" s="1" t="s">
        <v>619</v>
      </c>
      <c r="Q180" s="1" t="s">
        <v>99</v>
      </c>
      <c r="R180" s="1" t="s">
        <v>21</v>
      </c>
      <c r="U180" t="str">
        <f t="array" ref="U180">LOOKUP(2,1/(COUNTIF($U$1:U179,$C$2:$C$550)=0),$C$2:$C$550)</f>
        <v>Booting Up SAP 9.2 in Globe Server​</v>
      </c>
      <c r="V180" s="3" t="str">
        <f t="shared" si="7"/>
        <v>No SLA for Request</v>
      </c>
      <c r="W180" t="str">
        <f t="shared" si="8"/>
        <v>Yes</v>
      </c>
    </row>
    <row r="181" spans="1:23" ht="12.75" x14ac:dyDescent="0.2">
      <c r="A181" s="1">
        <v>111658</v>
      </c>
      <c r="B181" s="4">
        <v>44292.644444444442</v>
      </c>
      <c r="C181" s="1" t="s">
        <v>244</v>
      </c>
      <c r="D181" s="1" t="s">
        <v>628</v>
      </c>
      <c r="E181" s="1" t="s">
        <v>668</v>
      </c>
      <c r="F181" s="1" t="str">
        <f t="shared" si="6"/>
        <v>Aurora Miller</v>
      </c>
      <c r="G181" s="1" t="s">
        <v>35</v>
      </c>
      <c r="H181" s="1" t="s">
        <v>233</v>
      </c>
      <c r="I181" s="1" t="s">
        <v>16</v>
      </c>
      <c r="J181" s="1" t="s">
        <v>17</v>
      </c>
      <c r="K181" s="1" t="s">
        <v>18</v>
      </c>
      <c r="L181" s="7">
        <v>44292.644444444442</v>
      </c>
      <c r="M181" s="1" t="s">
        <v>37</v>
      </c>
      <c r="N181" s="2">
        <v>45205.144444444442</v>
      </c>
      <c r="O181" s="1" t="s">
        <v>618</v>
      </c>
      <c r="P181" s="1" t="s">
        <v>618</v>
      </c>
      <c r="Q181" s="1" t="s">
        <v>99</v>
      </c>
      <c r="R181" s="1" t="s">
        <v>21</v>
      </c>
      <c r="U181" t="str">
        <f t="array" ref="U181">LOOKUP(2,1/(COUNTIF($U$1:U180,$C$2:$C$550)=0),$C$2:$C$550)</f>
        <v>Grade Roster Generation Error</v>
      </c>
      <c r="V181" s="3">
        <f t="shared" si="7"/>
        <v>44299</v>
      </c>
      <c r="W181" t="str">
        <f t="shared" si="8"/>
        <v>Yes</v>
      </c>
    </row>
    <row r="182" spans="1:23" ht="12.75" x14ac:dyDescent="0.2">
      <c r="A182" s="1">
        <v>111639</v>
      </c>
      <c r="B182" s="4">
        <v>44272.565972222219</v>
      </c>
      <c r="C182" s="1" t="s">
        <v>245</v>
      </c>
      <c r="D182" s="1" t="s">
        <v>631</v>
      </c>
      <c r="E182" s="1" t="s">
        <v>671</v>
      </c>
      <c r="F182" s="1" t="str">
        <f t="shared" si="6"/>
        <v>Jane Wilberts</v>
      </c>
      <c r="G182" s="1" t="s">
        <v>52</v>
      </c>
      <c r="H182" s="1" t="s">
        <v>233</v>
      </c>
      <c r="I182" s="1" t="s">
        <v>16</v>
      </c>
      <c r="J182" s="1" t="s">
        <v>17</v>
      </c>
      <c r="K182" s="1" t="s">
        <v>18</v>
      </c>
      <c r="L182" s="7">
        <v>44292.597916666666</v>
      </c>
      <c r="M182" s="1" t="s">
        <v>37</v>
      </c>
      <c r="N182" s="2">
        <v>45185.065972222219</v>
      </c>
      <c r="O182" s="1" t="s">
        <v>618</v>
      </c>
      <c r="P182" s="1" t="s">
        <v>619</v>
      </c>
      <c r="Q182" s="1" t="s">
        <v>99</v>
      </c>
      <c r="R182" s="1" t="s">
        <v>26</v>
      </c>
      <c r="U182" t="str">
        <f t="array" ref="U182">LOOKUP(2,1/(COUNTIF($U$1:U181,$C$2:$C$550)=0),$C$2:$C$550)</f>
        <v>JDE PROD - Different User Account (23 May 2019)</v>
      </c>
      <c r="V182" s="3">
        <f t="shared" si="7"/>
        <v>44279</v>
      </c>
      <c r="W182" t="str">
        <f t="shared" si="8"/>
        <v>Yes</v>
      </c>
    </row>
    <row r="183" spans="1:23" ht="12.75" x14ac:dyDescent="0.2">
      <c r="A183" s="1">
        <v>111602</v>
      </c>
      <c r="B183" s="4">
        <v>44224.771527777775</v>
      </c>
      <c r="C183" s="1" t="s">
        <v>246</v>
      </c>
      <c r="D183" s="1" t="s">
        <v>632</v>
      </c>
      <c r="E183" s="1" t="s">
        <v>672</v>
      </c>
      <c r="F183" s="1" t="str">
        <f t="shared" si="6"/>
        <v>Marvin Peters</v>
      </c>
      <c r="G183" s="1" t="s">
        <v>56</v>
      </c>
      <c r="H183" s="1" t="s">
        <v>233</v>
      </c>
      <c r="I183" s="1" t="s">
        <v>16</v>
      </c>
      <c r="J183" s="1" t="s">
        <v>44</v>
      </c>
      <c r="K183" s="1" t="s">
        <v>18</v>
      </c>
      <c r="L183" s="7">
        <v>44292.556944444441</v>
      </c>
      <c r="M183" s="1" t="s">
        <v>24</v>
      </c>
      <c r="N183" s="2">
        <v>44225.271527777775</v>
      </c>
      <c r="O183" s="1" t="s">
        <v>619</v>
      </c>
      <c r="P183" s="1" t="s">
        <v>618</v>
      </c>
      <c r="Q183" s="1" t="s">
        <v>99</v>
      </c>
      <c r="R183" s="1" t="s">
        <v>21</v>
      </c>
      <c r="U183" t="str">
        <f t="array" ref="U183">LOOKUP(2,1/(COUNTIF($U$1:U182,$C$2:$C$550)=0),$C$2:$C$550)</f>
        <v>DEV: Error on External Learning</v>
      </c>
      <c r="V183" s="3" t="str">
        <f t="shared" si="7"/>
        <v>No SLA for Request</v>
      </c>
      <c r="W183" t="str">
        <f t="shared" si="8"/>
        <v>No</v>
      </c>
    </row>
    <row r="184" spans="1:23" ht="12.75" x14ac:dyDescent="0.2">
      <c r="A184" s="1">
        <v>111644</v>
      </c>
      <c r="B184" s="4">
        <v>44273.599305555559</v>
      </c>
      <c r="C184" s="1" t="s">
        <v>247</v>
      </c>
      <c r="D184" s="1" t="s">
        <v>628</v>
      </c>
      <c r="E184" s="1" t="s">
        <v>668</v>
      </c>
      <c r="F184" s="1" t="str">
        <f t="shared" si="6"/>
        <v>Aurora Miller</v>
      </c>
      <c r="G184" s="1" t="s">
        <v>35</v>
      </c>
      <c r="H184" s="1" t="s">
        <v>233</v>
      </c>
      <c r="I184" s="1" t="s">
        <v>16</v>
      </c>
      <c r="J184" s="1" t="s">
        <v>44</v>
      </c>
      <c r="K184" s="1" t="s">
        <v>18</v>
      </c>
      <c r="L184" s="7">
        <v>44286.448611111111</v>
      </c>
      <c r="M184" s="1" t="s">
        <v>37</v>
      </c>
      <c r="N184" s="2">
        <v>45186.099305555559</v>
      </c>
      <c r="O184" s="1" t="s">
        <v>618</v>
      </c>
      <c r="P184" s="1" t="s">
        <v>619</v>
      </c>
      <c r="Q184" s="1" t="s">
        <v>99</v>
      </c>
      <c r="R184" s="1" t="s">
        <v>21</v>
      </c>
      <c r="U184" t="str">
        <f t="array" ref="U184">LOOKUP(2,1/(COUNTIF($U$1:U183,$C$2:$C$550)=0),$C$2:$C$550)</f>
        <v>PeopleTools 8.57 on Client Machine</v>
      </c>
      <c r="V184" s="3" t="str">
        <f t="shared" si="7"/>
        <v>No SLA for Request</v>
      </c>
      <c r="W184" t="str">
        <f t="shared" si="8"/>
        <v>Yes</v>
      </c>
    </row>
    <row r="185" spans="1:23" ht="12.75" x14ac:dyDescent="0.2">
      <c r="A185" s="1">
        <v>111642</v>
      </c>
      <c r="B185" s="4">
        <v>44273.594444444447</v>
      </c>
      <c r="C185" s="1" t="s">
        <v>248</v>
      </c>
      <c r="D185" s="1" t="s">
        <v>628</v>
      </c>
      <c r="E185" s="1" t="s">
        <v>668</v>
      </c>
      <c r="F185" s="1" t="str">
        <f t="shared" si="6"/>
        <v>Aurora Miller</v>
      </c>
      <c r="G185" s="1" t="s">
        <v>35</v>
      </c>
      <c r="H185" s="1" t="s">
        <v>233</v>
      </c>
      <c r="I185" s="1" t="s">
        <v>16</v>
      </c>
      <c r="J185" s="1" t="s">
        <v>44</v>
      </c>
      <c r="K185" s="1" t="s">
        <v>18</v>
      </c>
      <c r="L185" s="7">
        <v>44285.790277777778</v>
      </c>
      <c r="M185" s="1" t="s">
        <v>37</v>
      </c>
      <c r="N185" s="2">
        <v>45186.094444444447</v>
      </c>
      <c r="O185" s="1" t="s">
        <v>618</v>
      </c>
      <c r="P185" s="1" t="s">
        <v>618</v>
      </c>
      <c r="Q185" s="1" t="s">
        <v>99</v>
      </c>
      <c r="R185" s="1" t="s">
        <v>21</v>
      </c>
      <c r="U185" t="str">
        <f t="array" ref="U185">LOOKUP(2,1/(COUNTIF($U$1:U184,$C$2:$C$550)=0),$C$2:$C$550)</f>
        <v>JDE Prod Error Page 18 Dec 2019</v>
      </c>
      <c r="V185" s="3" t="str">
        <f t="shared" si="7"/>
        <v>No SLA for Request</v>
      </c>
      <c r="W185" t="str">
        <f t="shared" si="8"/>
        <v>Yes</v>
      </c>
    </row>
    <row r="186" spans="1:23" ht="12.75" x14ac:dyDescent="0.2">
      <c r="A186" s="1">
        <v>111651</v>
      </c>
      <c r="B186" s="4">
        <v>44279.70416666667</v>
      </c>
      <c r="C186" s="1" t="s">
        <v>249</v>
      </c>
      <c r="D186" s="1" t="s">
        <v>628</v>
      </c>
      <c r="E186" s="1" t="s">
        <v>668</v>
      </c>
      <c r="F186" s="1" t="str">
        <f t="shared" si="6"/>
        <v>Aurora Miller</v>
      </c>
      <c r="G186" s="1" t="s">
        <v>35</v>
      </c>
      <c r="H186" s="1" t="s">
        <v>233</v>
      </c>
      <c r="I186" s="1" t="s">
        <v>16</v>
      </c>
      <c r="J186" s="1" t="s">
        <v>17</v>
      </c>
      <c r="K186" s="1" t="s">
        <v>60</v>
      </c>
      <c r="L186" s="7">
        <v>44285.787499999999</v>
      </c>
      <c r="M186" s="1" t="s">
        <v>37</v>
      </c>
      <c r="N186" s="2">
        <v>44284.70416666667</v>
      </c>
      <c r="O186" s="1" t="s">
        <v>619</v>
      </c>
      <c r="P186" s="1" t="s">
        <v>618</v>
      </c>
      <c r="Q186" s="1" t="s">
        <v>99</v>
      </c>
      <c r="R186" s="1" t="s">
        <v>21</v>
      </c>
      <c r="U186" t="str">
        <f t="array" ref="U186">LOOKUP(2,1/(COUNTIF($U$1:U185,$C$2:$C$550)=0),$C$2:$C$550)</f>
        <v>VPN Password</v>
      </c>
      <c r="V186" s="3">
        <f t="shared" si="7"/>
        <v>44286</v>
      </c>
      <c r="W186" t="str">
        <f t="shared" si="8"/>
        <v>No</v>
      </c>
    </row>
    <row r="187" spans="1:23" ht="12.75" x14ac:dyDescent="0.2">
      <c r="A187" s="1">
        <v>111640</v>
      </c>
      <c r="B187" s="4">
        <v>44272.683333333334</v>
      </c>
      <c r="C187" s="1" t="s">
        <v>250</v>
      </c>
      <c r="D187" s="1" t="s">
        <v>632</v>
      </c>
      <c r="E187" s="1" t="s">
        <v>672</v>
      </c>
      <c r="F187" s="1" t="str">
        <f t="shared" si="6"/>
        <v>Marvin Peters</v>
      </c>
      <c r="G187" s="1" t="s">
        <v>56</v>
      </c>
      <c r="H187" s="1" t="s">
        <v>233</v>
      </c>
      <c r="I187" s="1" t="s">
        <v>16</v>
      </c>
      <c r="J187" s="1" t="s">
        <v>17</v>
      </c>
      <c r="K187" s="1" t="s">
        <v>18</v>
      </c>
      <c r="L187" s="7">
        <v>44285.75</v>
      </c>
      <c r="M187" s="1" t="s">
        <v>37</v>
      </c>
      <c r="N187" s="2">
        <v>45185.183333333334</v>
      </c>
      <c r="O187" s="1" t="s">
        <v>618</v>
      </c>
      <c r="P187" s="1" t="s">
        <v>619</v>
      </c>
      <c r="Q187" s="1" t="s">
        <v>99</v>
      </c>
      <c r="R187" s="1" t="s">
        <v>21</v>
      </c>
      <c r="U187" t="str">
        <f t="array" ref="U187">LOOKUP(2,1/(COUNTIF($U$1:U186,$C$2:$C$550)=0),$C$2:$C$550)</f>
        <v>JDE PROD Invoice Approval Issue 29 May 2019</v>
      </c>
      <c r="V187" s="3">
        <f t="shared" si="7"/>
        <v>44279</v>
      </c>
      <c r="W187" t="str">
        <f t="shared" si="8"/>
        <v>Yes</v>
      </c>
    </row>
    <row r="188" spans="1:23" ht="12.75" x14ac:dyDescent="0.2">
      <c r="A188" s="1">
        <v>111641</v>
      </c>
      <c r="B188" s="4">
        <v>44272.692361111112</v>
      </c>
      <c r="C188" s="1" t="s">
        <v>246</v>
      </c>
      <c r="D188" s="1" t="s">
        <v>632</v>
      </c>
      <c r="E188" s="1" t="s">
        <v>672</v>
      </c>
      <c r="F188" s="1" t="str">
        <f t="shared" si="6"/>
        <v>Marvin Peters</v>
      </c>
      <c r="G188" s="1" t="s">
        <v>56</v>
      </c>
      <c r="H188" s="1" t="s">
        <v>233</v>
      </c>
      <c r="I188" s="1" t="s">
        <v>16</v>
      </c>
      <c r="J188" s="1" t="s">
        <v>17</v>
      </c>
      <c r="K188" s="1" t="s">
        <v>18</v>
      </c>
      <c r="L188" s="7">
        <v>44285.746527777781</v>
      </c>
      <c r="M188" s="1" t="s">
        <v>24</v>
      </c>
      <c r="N188" s="2">
        <v>45185.192361111112</v>
      </c>
      <c r="O188" s="1" t="s">
        <v>618</v>
      </c>
      <c r="P188" s="1" t="s">
        <v>618</v>
      </c>
      <c r="Q188" s="1" t="s">
        <v>99</v>
      </c>
      <c r="R188" s="1" t="s">
        <v>21</v>
      </c>
      <c r="U188" t="str">
        <f t="array" ref="U188">LOOKUP(2,1/(COUNTIF($U$1:U187,$C$2:$C$550)=0),$C$2:$C$550)</f>
        <v>Compatibility of Windows 10 on Palo alto</v>
      </c>
      <c r="V188" s="3">
        <f t="shared" si="7"/>
        <v>44279</v>
      </c>
      <c r="W188" t="str">
        <f t="shared" si="8"/>
        <v>Yes</v>
      </c>
    </row>
    <row r="189" spans="1:23" ht="12.75" x14ac:dyDescent="0.2">
      <c r="A189" s="1">
        <v>111617</v>
      </c>
      <c r="B189" s="4">
        <v>44242.704861111109</v>
      </c>
      <c r="C189" s="1" t="s">
        <v>251</v>
      </c>
      <c r="D189" s="1" t="s">
        <v>628</v>
      </c>
      <c r="E189" s="1" t="s">
        <v>668</v>
      </c>
      <c r="F189" s="1" t="str">
        <f t="shared" si="6"/>
        <v>Aurora Miller</v>
      </c>
      <c r="G189" s="1" t="s">
        <v>35</v>
      </c>
      <c r="H189" s="1" t="s">
        <v>233</v>
      </c>
      <c r="I189" s="1" t="s">
        <v>16</v>
      </c>
      <c r="J189" s="1" t="s">
        <v>17</v>
      </c>
      <c r="K189" s="1" t="s">
        <v>18</v>
      </c>
      <c r="L189" s="7">
        <v>44285.710416666669</v>
      </c>
      <c r="M189" s="1" t="s">
        <v>19</v>
      </c>
      <c r="N189" s="2">
        <v>44243.204861111109</v>
      </c>
      <c r="O189" s="1" t="s">
        <v>618</v>
      </c>
      <c r="P189" s="1" t="s">
        <v>619</v>
      </c>
      <c r="Q189" s="1" t="s">
        <v>20</v>
      </c>
      <c r="R189" s="1" t="s">
        <v>21</v>
      </c>
      <c r="U189" t="str">
        <f t="array" ref="U189">LOOKUP(2,1/(COUNTIF($U$1:U188,$C$2:$C$550)=0),$C$2:$C$550)</f>
        <v>IDLE Time</v>
      </c>
      <c r="V189" s="3">
        <f t="shared" si="7"/>
        <v>44249</v>
      </c>
      <c r="W189" t="str">
        <f t="shared" si="8"/>
        <v>No</v>
      </c>
    </row>
    <row r="190" spans="1:23" ht="12.75" x14ac:dyDescent="0.2">
      <c r="A190" s="1">
        <v>111556</v>
      </c>
      <c r="B190" s="4">
        <v>44151.670138888891</v>
      </c>
      <c r="C190" s="1" t="s">
        <v>252</v>
      </c>
      <c r="D190" s="1" t="s">
        <v>641</v>
      </c>
      <c r="E190" s="1" t="s">
        <v>681</v>
      </c>
      <c r="F190" s="1" t="str">
        <f t="shared" si="6"/>
        <v>Kimberly Jones</v>
      </c>
      <c r="G190" s="1" t="s">
        <v>106</v>
      </c>
      <c r="H190" s="1" t="s">
        <v>233</v>
      </c>
      <c r="I190" s="1" t="s">
        <v>16</v>
      </c>
      <c r="J190" s="1" t="s">
        <v>17</v>
      </c>
      <c r="K190" s="1" t="s">
        <v>18</v>
      </c>
      <c r="L190" s="7">
        <v>44285.6875</v>
      </c>
      <c r="M190" s="1" t="s">
        <v>37</v>
      </c>
      <c r="N190" s="2">
        <v>44152.170138888891</v>
      </c>
      <c r="O190" s="1" t="s">
        <v>619</v>
      </c>
      <c r="P190" s="1" t="s">
        <v>619</v>
      </c>
      <c r="Q190" s="1" t="s">
        <v>101</v>
      </c>
      <c r="R190" s="1" t="s">
        <v>26</v>
      </c>
      <c r="U190" t="str">
        <f t="array" ref="U190">LOOKUP(2,1/(COUNTIF($U$1:U189,$C$2:$C$550)=0),$C$2:$C$550)</f>
        <v>Unable to perform search after the restart</v>
      </c>
      <c r="V190" s="3">
        <f t="shared" si="7"/>
        <v>44158</v>
      </c>
      <c r="W190" t="str">
        <f t="shared" si="8"/>
        <v>No</v>
      </c>
    </row>
    <row r="191" spans="1:23" ht="12.75" x14ac:dyDescent="0.2">
      <c r="A191" s="1">
        <v>111654</v>
      </c>
      <c r="B191" s="4">
        <v>44281.432638888888</v>
      </c>
      <c r="C191" s="1" t="s">
        <v>253</v>
      </c>
      <c r="D191" s="1" t="s">
        <v>625</v>
      </c>
      <c r="E191" s="1" t="s">
        <v>665</v>
      </c>
      <c r="F191" s="1" t="str">
        <f t="shared" si="6"/>
        <v>Erick White</v>
      </c>
      <c r="G191" s="1" t="s">
        <v>23</v>
      </c>
      <c r="H191" s="1" t="s">
        <v>233</v>
      </c>
      <c r="I191" s="1" t="s">
        <v>16</v>
      </c>
      <c r="J191" s="1" t="s">
        <v>17</v>
      </c>
      <c r="K191" s="1" t="s">
        <v>18</v>
      </c>
      <c r="L191" s="7">
        <v>44285.606249999997</v>
      </c>
      <c r="M191" s="1" t="s">
        <v>37</v>
      </c>
      <c r="N191" s="2">
        <v>45193.932638888888</v>
      </c>
      <c r="O191" s="1" t="s">
        <v>618</v>
      </c>
      <c r="P191" s="1" t="s">
        <v>618</v>
      </c>
      <c r="Q191" s="1" t="s">
        <v>101</v>
      </c>
      <c r="R191" s="1" t="s">
        <v>26</v>
      </c>
      <c r="U191" t="str">
        <f t="array" ref="U191">LOOKUP(2,1/(COUNTIF($U$1:U190,$C$2:$C$550)=0),$C$2:$C$550)</f>
        <v>Coloc Server is Down</v>
      </c>
      <c r="V191" s="3">
        <f t="shared" si="7"/>
        <v>44288</v>
      </c>
      <c r="W191" t="str">
        <f t="shared" si="8"/>
        <v>Yes</v>
      </c>
    </row>
    <row r="192" spans="1:23" ht="12.75" x14ac:dyDescent="0.2">
      <c r="A192" s="1">
        <v>111622</v>
      </c>
      <c r="B192" s="4">
        <v>44249.636111111111</v>
      </c>
      <c r="C192" s="1" t="s">
        <v>254</v>
      </c>
      <c r="D192" s="1" t="s">
        <v>629</v>
      </c>
      <c r="E192" s="1" t="s">
        <v>669</v>
      </c>
      <c r="F192" s="1" t="str">
        <f t="shared" si="6"/>
        <v>Kian Rogers</v>
      </c>
      <c r="G192" s="1" t="s">
        <v>43</v>
      </c>
      <c r="H192" s="1" t="s">
        <v>233</v>
      </c>
      <c r="I192" s="1" t="s">
        <v>16</v>
      </c>
      <c r="J192" s="1" t="s">
        <v>17</v>
      </c>
      <c r="K192" s="1" t="s">
        <v>18</v>
      </c>
      <c r="L192" s="7">
        <v>44284.584027777775</v>
      </c>
      <c r="M192" s="1" t="s">
        <v>24</v>
      </c>
      <c r="N192" s="2">
        <v>44250.136111111111</v>
      </c>
      <c r="O192" s="1" t="s">
        <v>619</v>
      </c>
      <c r="P192" s="1" t="s">
        <v>618</v>
      </c>
      <c r="Q192" s="1" t="s">
        <v>101</v>
      </c>
      <c r="R192" s="1" t="s">
        <v>26</v>
      </c>
      <c r="U192" t="str">
        <f t="array" ref="U192">LOOKUP(2,1/(COUNTIF($U$1:U191,$C$2:$C$550)=0),$C$2:$C$550)</f>
        <v>PeopleTools Client DPK</v>
      </c>
      <c r="V192" s="3">
        <f t="shared" si="7"/>
        <v>44256</v>
      </c>
      <c r="W192" t="str">
        <f t="shared" si="8"/>
        <v>No</v>
      </c>
    </row>
    <row r="193" spans="1:23" ht="12.75" x14ac:dyDescent="0.2">
      <c r="A193" s="1">
        <v>111583</v>
      </c>
      <c r="B193" s="4">
        <v>44187.44027777778</v>
      </c>
      <c r="C193" s="1" t="s">
        <v>255</v>
      </c>
      <c r="D193" s="1" t="s">
        <v>634</v>
      </c>
      <c r="E193" s="1" t="s">
        <v>674</v>
      </c>
      <c r="F193" s="1" t="str">
        <f t="shared" si="6"/>
        <v>Melody Thompson</v>
      </c>
      <c r="G193" s="1" t="s">
        <v>65</v>
      </c>
      <c r="H193" s="1" t="s">
        <v>233</v>
      </c>
      <c r="I193" s="1" t="s">
        <v>16</v>
      </c>
      <c r="J193" s="1" t="s">
        <v>17</v>
      </c>
      <c r="K193" s="1" t="s">
        <v>18</v>
      </c>
      <c r="L193" s="7">
        <v>44284.565972222219</v>
      </c>
      <c r="M193" s="1" t="s">
        <v>19</v>
      </c>
      <c r="N193" s="2">
        <v>44192.44027777778</v>
      </c>
      <c r="O193" s="1" t="s">
        <v>618</v>
      </c>
      <c r="P193" s="1" t="s">
        <v>619</v>
      </c>
      <c r="Q193" s="1" t="s">
        <v>20</v>
      </c>
      <c r="R193" s="1" t="s">
        <v>26</v>
      </c>
      <c r="U193" t="str">
        <f t="array" ref="U193">LOOKUP(2,1/(COUNTIF($U$1:U192,$C$2:$C$550)=0),$C$2:$C$550)</f>
        <v>Node ping error [CS 9.2]</v>
      </c>
      <c r="V193" s="3">
        <f t="shared" si="7"/>
        <v>44194</v>
      </c>
      <c r="W193" t="str">
        <f t="shared" si="8"/>
        <v>No</v>
      </c>
    </row>
    <row r="194" spans="1:23" ht="12.75" x14ac:dyDescent="0.2">
      <c r="A194" s="1">
        <v>111634</v>
      </c>
      <c r="B194" s="4">
        <v>44266.447222222225</v>
      </c>
      <c r="C194" s="1" t="s">
        <v>256</v>
      </c>
      <c r="D194" s="1" t="s">
        <v>625</v>
      </c>
      <c r="E194" s="1" t="s">
        <v>665</v>
      </c>
      <c r="F194" s="1" t="str">
        <f t="shared" ref="F194:F257" si="9">CONCATENATE(D194," ",E194)</f>
        <v>Erick White</v>
      </c>
      <c r="G194" s="1" t="s">
        <v>23</v>
      </c>
      <c r="H194" s="1" t="s">
        <v>233</v>
      </c>
      <c r="I194" s="1" t="s">
        <v>16</v>
      </c>
      <c r="J194" s="1" t="s">
        <v>17</v>
      </c>
      <c r="K194" s="1" t="s">
        <v>257</v>
      </c>
      <c r="L194" s="7">
        <v>44284.552777777775</v>
      </c>
      <c r="M194" s="1" t="s">
        <v>24</v>
      </c>
      <c r="N194" s="2">
        <v>45178.947222222225</v>
      </c>
      <c r="O194" s="1" t="s">
        <v>618</v>
      </c>
      <c r="P194" s="1" t="s">
        <v>619</v>
      </c>
      <c r="Q194" s="1" t="s">
        <v>101</v>
      </c>
      <c r="R194" s="1" t="s">
        <v>26</v>
      </c>
      <c r="U194" t="str">
        <f t="array" ref="U194">LOOKUP(2,1/(COUNTIF($U$1:U193,$C$2:$C$550)=0),$C$2:$C$550)</f>
        <v>Unable to startup the VNCServer</v>
      </c>
      <c r="V194" s="3">
        <f t="shared" si="7"/>
        <v>44273</v>
      </c>
      <c r="W194" t="str">
        <f t="shared" si="8"/>
        <v>Yes</v>
      </c>
    </row>
    <row r="195" spans="1:23" ht="12.75" x14ac:dyDescent="0.2">
      <c r="A195" s="1">
        <v>111457</v>
      </c>
      <c r="B195" s="4">
        <v>44019.560416666667</v>
      </c>
      <c r="C195" s="1" t="s">
        <v>258</v>
      </c>
      <c r="D195" s="1" t="s">
        <v>641</v>
      </c>
      <c r="E195" s="1" t="s">
        <v>681</v>
      </c>
      <c r="F195" s="1" t="str">
        <f t="shared" si="9"/>
        <v>Kimberly Jones</v>
      </c>
      <c r="G195" s="1" t="s">
        <v>106</v>
      </c>
      <c r="H195" s="1" t="s">
        <v>233</v>
      </c>
      <c r="I195" s="1" t="s">
        <v>16</v>
      </c>
      <c r="J195" s="1" t="s">
        <v>17</v>
      </c>
      <c r="K195" s="1" t="s">
        <v>18</v>
      </c>
      <c r="L195" s="7">
        <v>44284.475694444445</v>
      </c>
      <c r="M195" s="1" t="s">
        <v>37</v>
      </c>
      <c r="N195" s="2">
        <v>44020.060416666667</v>
      </c>
      <c r="O195" s="1" t="s">
        <v>619</v>
      </c>
      <c r="P195" s="1" t="s">
        <v>619</v>
      </c>
      <c r="Q195" s="1" t="s">
        <v>101</v>
      </c>
      <c r="R195" s="1" t="s">
        <v>26</v>
      </c>
      <c r="U195" t="str">
        <f t="array" ref="U195">LOOKUP(2,1/(COUNTIF($U$1:U194,$C$2:$C$550)=0),$C$2:$C$550)</f>
        <v>Activation of Cost Managers</v>
      </c>
      <c r="V195" s="3">
        <f t="shared" ref="V195:V258" si="10">IF(J195="Request","No SLA for Request", IF(AND(H195="Emergency",J195="Incident / Problem"),B195+TIME(4,0,0),IF(AND(H195="High",J195="Incident / Problem"),WORKDAY(B195,3,0),IF(AND(H195="Normal",J195="Incident / Problem"),WORKDAY(B195,5,0),IF(AND(H195="Low",J195="Incident / Problem"),WORKDAY(B195,10,10),"")))))</f>
        <v>44026</v>
      </c>
      <c r="W195" t="str">
        <f t="shared" ref="W195:W258" si="11">IF(N195&gt;L195,"Yes","No")</f>
        <v>No</v>
      </c>
    </row>
    <row r="196" spans="1:23" ht="12.75" x14ac:dyDescent="0.2">
      <c r="A196" s="1">
        <v>111653</v>
      </c>
      <c r="B196" s="4">
        <v>44280.79583333333</v>
      </c>
      <c r="C196" s="1" t="s">
        <v>259</v>
      </c>
      <c r="D196" s="1" t="s">
        <v>632</v>
      </c>
      <c r="E196" s="1" t="s">
        <v>672</v>
      </c>
      <c r="F196" s="1" t="str">
        <f t="shared" si="9"/>
        <v>Marvin Peters</v>
      </c>
      <c r="G196" s="1" t="s">
        <v>56</v>
      </c>
      <c r="H196" s="1" t="s">
        <v>233</v>
      </c>
      <c r="I196" s="1" t="s">
        <v>16</v>
      </c>
      <c r="J196" s="1" t="s">
        <v>17</v>
      </c>
      <c r="K196" s="1" t="s">
        <v>18</v>
      </c>
      <c r="L196" s="7">
        <v>44281.692361111112</v>
      </c>
      <c r="M196" s="1" t="s">
        <v>37</v>
      </c>
      <c r="N196" s="2">
        <v>45193.29583333333</v>
      </c>
      <c r="O196" s="1" t="s">
        <v>618</v>
      </c>
      <c r="P196" s="1" t="s">
        <v>619</v>
      </c>
      <c r="Q196" s="1" t="s">
        <v>101</v>
      </c>
      <c r="R196" s="1" t="s">
        <v>21</v>
      </c>
      <c r="U196" t="str">
        <f t="array" ref="U196">LOOKUP(2,1/(COUNTIF($U$1:U195,$C$2:$C$550)=0),$C$2:$C$550)</f>
        <v>Tuition Calculation Error</v>
      </c>
      <c r="V196" s="3">
        <f t="shared" si="10"/>
        <v>44287</v>
      </c>
      <c r="W196" t="str">
        <f t="shared" si="11"/>
        <v>Yes</v>
      </c>
    </row>
    <row r="197" spans="1:23" ht="12.75" x14ac:dyDescent="0.2">
      <c r="A197" s="1">
        <v>111652</v>
      </c>
      <c r="B197" s="4">
        <v>44279.745833333334</v>
      </c>
      <c r="C197" s="1" t="s">
        <v>260</v>
      </c>
      <c r="D197" s="1" t="s">
        <v>635</v>
      </c>
      <c r="E197" s="1" t="s">
        <v>675</v>
      </c>
      <c r="F197" s="1" t="str">
        <f t="shared" si="9"/>
        <v>John Brown</v>
      </c>
      <c r="G197" s="1" t="s">
        <v>73</v>
      </c>
      <c r="H197" s="1" t="s">
        <v>233</v>
      </c>
      <c r="I197" s="1" t="s">
        <v>16</v>
      </c>
      <c r="J197" s="1" t="s">
        <v>44</v>
      </c>
      <c r="K197" s="1" t="s">
        <v>18</v>
      </c>
      <c r="L197" s="7">
        <v>44281.559027777781</v>
      </c>
      <c r="M197" s="1" t="s">
        <v>37</v>
      </c>
      <c r="N197" s="2">
        <v>45192.245833333334</v>
      </c>
      <c r="O197" s="1" t="s">
        <v>618</v>
      </c>
      <c r="P197" s="1" t="s">
        <v>618</v>
      </c>
      <c r="Q197" s="1" t="s">
        <v>101</v>
      </c>
      <c r="R197" s="1" t="s">
        <v>21</v>
      </c>
      <c r="U197" t="str">
        <f t="array" ref="U197">LOOKUP(2,1/(COUNTIF($U$1:U196,$C$2:$C$550)=0),$C$2:$C$550)</f>
        <v>PROD: Correct Latest Start Date of Employee</v>
      </c>
      <c r="V197" s="3" t="str">
        <f t="shared" si="10"/>
        <v>No SLA for Request</v>
      </c>
      <c r="W197" t="str">
        <f t="shared" si="11"/>
        <v>Yes</v>
      </c>
    </row>
    <row r="198" spans="1:23" ht="12.75" x14ac:dyDescent="0.2">
      <c r="A198" s="1">
        <v>111476</v>
      </c>
      <c r="B198" s="4">
        <v>44036.552777777775</v>
      </c>
      <c r="C198" s="1" t="s">
        <v>261</v>
      </c>
      <c r="D198" s="1" t="s">
        <v>634</v>
      </c>
      <c r="E198" s="1" t="s">
        <v>674</v>
      </c>
      <c r="F198" s="1" t="str">
        <f t="shared" si="9"/>
        <v>Melody Thompson</v>
      </c>
      <c r="G198" s="1" t="s">
        <v>65</v>
      </c>
      <c r="H198" s="1" t="s">
        <v>233</v>
      </c>
      <c r="I198" s="1" t="s">
        <v>16</v>
      </c>
      <c r="J198" s="1" t="s">
        <v>17</v>
      </c>
      <c r="K198" s="1" t="s">
        <v>18</v>
      </c>
      <c r="L198" s="7">
        <v>44279.631944444445</v>
      </c>
      <c r="M198" s="1" t="s">
        <v>19</v>
      </c>
      <c r="N198" s="2">
        <v>44041.552777777775</v>
      </c>
      <c r="O198" s="1" t="s">
        <v>618</v>
      </c>
      <c r="P198" s="1" t="s">
        <v>619</v>
      </c>
      <c r="Q198" s="1" t="s">
        <v>20</v>
      </c>
      <c r="R198" s="1" t="s">
        <v>26</v>
      </c>
      <c r="U198" t="str">
        <f t="array" ref="U198">LOOKUP(2,1/(COUNTIF($U$1:U197,$C$2:$C$550)=0),$C$2:$C$550)</f>
        <v>PO submission error in TEST Instance</v>
      </c>
      <c r="V198" s="3">
        <f t="shared" si="10"/>
        <v>44043</v>
      </c>
      <c r="W198" t="str">
        <f t="shared" si="11"/>
        <v>No</v>
      </c>
    </row>
    <row r="199" spans="1:23" ht="12.75" x14ac:dyDescent="0.2">
      <c r="A199" s="1">
        <v>111637</v>
      </c>
      <c r="B199" s="4">
        <v>44271.418055555558</v>
      </c>
      <c r="C199" s="1" t="s">
        <v>262</v>
      </c>
      <c r="D199" s="1" t="s">
        <v>629</v>
      </c>
      <c r="E199" s="1" t="s">
        <v>669</v>
      </c>
      <c r="F199" s="1" t="str">
        <f t="shared" si="9"/>
        <v>Kian Rogers</v>
      </c>
      <c r="G199" s="1" t="s">
        <v>43</v>
      </c>
      <c r="H199" s="1" t="s">
        <v>233</v>
      </c>
      <c r="I199" s="1" t="s">
        <v>16</v>
      </c>
      <c r="J199" s="1" t="s">
        <v>17</v>
      </c>
      <c r="K199" s="1" t="s">
        <v>18</v>
      </c>
      <c r="L199" s="7">
        <v>44279.557638888888</v>
      </c>
      <c r="M199" s="1" t="s">
        <v>24</v>
      </c>
      <c r="N199" s="2">
        <v>45183.918055555558</v>
      </c>
      <c r="O199" s="1" t="s">
        <v>618</v>
      </c>
      <c r="P199" s="1" t="s">
        <v>618</v>
      </c>
      <c r="Q199" s="1" t="s">
        <v>101</v>
      </c>
      <c r="R199" s="1" t="s">
        <v>26</v>
      </c>
      <c r="U199" t="str">
        <f t="array" ref="U199">LOOKUP(2,1/(COUNTIF($U$1:U198,$C$2:$C$550)=0),$C$2:$C$550)</f>
        <v>GlobalProtect Connection</v>
      </c>
      <c r="V199" s="3">
        <f t="shared" si="10"/>
        <v>44278</v>
      </c>
      <c r="W199" t="str">
        <f t="shared" si="11"/>
        <v>Yes</v>
      </c>
    </row>
    <row r="200" spans="1:23" ht="12.75" x14ac:dyDescent="0.2">
      <c r="A200" s="1">
        <v>111648</v>
      </c>
      <c r="B200" s="4">
        <v>44278.469444444447</v>
      </c>
      <c r="C200" s="1" t="s">
        <v>263</v>
      </c>
      <c r="D200" s="1" t="s">
        <v>649</v>
      </c>
      <c r="E200" s="1" t="s">
        <v>689</v>
      </c>
      <c r="F200" s="1" t="str">
        <f t="shared" si="9"/>
        <v>Cherie Mercurie</v>
      </c>
      <c r="G200" s="1" t="s">
        <v>264</v>
      </c>
      <c r="H200" s="1" t="s">
        <v>233</v>
      </c>
      <c r="I200" s="1" t="s">
        <v>16</v>
      </c>
      <c r="J200" s="1" t="s">
        <v>44</v>
      </c>
      <c r="K200" s="1" t="s">
        <v>18</v>
      </c>
      <c r="L200" s="7">
        <v>44278.728472222225</v>
      </c>
      <c r="M200" s="1" t="s">
        <v>19</v>
      </c>
      <c r="N200" s="2">
        <v>45190.969444444447</v>
      </c>
      <c r="O200" s="1" t="s">
        <v>618</v>
      </c>
      <c r="P200" s="1" t="s">
        <v>619</v>
      </c>
      <c r="Q200" s="1" t="s">
        <v>20</v>
      </c>
      <c r="R200" s="1" t="s">
        <v>68</v>
      </c>
      <c r="U200" t="str">
        <f t="array" ref="U200">LOOKUP(2,1/(COUNTIF($U$1:U199,$C$2:$C$550)=0),$C$2:$C$550)</f>
        <v>Unable to connect to CS 9.2 Database from Win 10</v>
      </c>
      <c r="V200" s="3" t="str">
        <f t="shared" si="10"/>
        <v>No SLA for Request</v>
      </c>
      <c r="W200" t="str">
        <f t="shared" si="11"/>
        <v>Yes</v>
      </c>
    </row>
    <row r="201" spans="1:23" ht="12.75" x14ac:dyDescent="0.2">
      <c r="A201" s="1">
        <v>111647</v>
      </c>
      <c r="B201" s="4">
        <v>44277.772916666669</v>
      </c>
      <c r="C201" s="1" t="s">
        <v>265</v>
      </c>
      <c r="D201" s="1" t="s">
        <v>649</v>
      </c>
      <c r="E201" s="1" t="s">
        <v>689</v>
      </c>
      <c r="F201" s="1" t="str">
        <f t="shared" si="9"/>
        <v>Cherie Mercurie</v>
      </c>
      <c r="G201" s="1" t="s">
        <v>264</v>
      </c>
      <c r="H201" s="1" t="s">
        <v>233</v>
      </c>
      <c r="I201" s="1" t="s">
        <v>29</v>
      </c>
      <c r="J201" s="1" t="s">
        <v>44</v>
      </c>
      <c r="K201" s="1" t="s">
        <v>60</v>
      </c>
      <c r="L201" s="7">
        <v>44277.772916666669</v>
      </c>
      <c r="M201" s="1" t="s">
        <v>37</v>
      </c>
      <c r="N201" s="2">
        <v>44282.772916666669</v>
      </c>
      <c r="O201" s="1" t="s">
        <v>619</v>
      </c>
      <c r="P201" s="1" t="s">
        <v>619</v>
      </c>
      <c r="Q201" s="1" t="s">
        <v>101</v>
      </c>
      <c r="R201" s="1" t="s">
        <v>78</v>
      </c>
      <c r="U201" t="str">
        <f t="array" ref="U201">LOOKUP(2,1/(COUNTIF($U$1:U200,$C$2:$C$550)=0),$C$2:$C$550)</f>
        <v>PROD: Gray out fields, cannot input data</v>
      </c>
      <c r="V201" s="3" t="str">
        <f t="shared" si="10"/>
        <v>No SLA for Request</v>
      </c>
      <c r="W201" t="str">
        <f t="shared" si="11"/>
        <v>Yes</v>
      </c>
    </row>
    <row r="202" spans="1:23" ht="12.75" x14ac:dyDescent="0.2">
      <c r="A202" s="1">
        <v>111646</v>
      </c>
      <c r="B202" s="4">
        <v>44277.767361111109</v>
      </c>
      <c r="C202" s="1" t="s">
        <v>266</v>
      </c>
      <c r="D202" s="1" t="s">
        <v>649</v>
      </c>
      <c r="E202" s="1" t="s">
        <v>689</v>
      </c>
      <c r="F202" s="1" t="str">
        <f t="shared" si="9"/>
        <v>Cherie Mercurie</v>
      </c>
      <c r="G202" s="1" t="s">
        <v>264</v>
      </c>
      <c r="H202" s="1" t="s">
        <v>233</v>
      </c>
      <c r="I202" s="1" t="s">
        <v>29</v>
      </c>
      <c r="J202" s="1" t="s">
        <v>17</v>
      </c>
      <c r="K202" s="1" t="s">
        <v>18</v>
      </c>
      <c r="L202" s="7">
        <v>44277.767361111109</v>
      </c>
      <c r="M202" s="1" t="s">
        <v>24</v>
      </c>
      <c r="N202" s="2">
        <v>44282.767361111109</v>
      </c>
      <c r="O202" s="1" t="s">
        <v>619</v>
      </c>
      <c r="P202" s="1" t="s">
        <v>619</v>
      </c>
      <c r="Q202" s="1" t="s">
        <v>101</v>
      </c>
      <c r="R202" s="1" t="s">
        <v>78</v>
      </c>
      <c r="U202" t="str">
        <f t="array" ref="U202">LOOKUP(2,1/(COUNTIF($U$1:U201,$C$2:$C$550)=0),$C$2:$C$550)</f>
        <v>COS - Application Error</v>
      </c>
      <c r="V202" s="3">
        <f t="shared" si="10"/>
        <v>44284</v>
      </c>
      <c r="W202" t="str">
        <f t="shared" si="11"/>
        <v>Yes</v>
      </c>
    </row>
    <row r="203" spans="1:23" ht="12.75" x14ac:dyDescent="0.2">
      <c r="A203" s="1">
        <v>111645</v>
      </c>
      <c r="B203" s="4">
        <v>44274.369444444441</v>
      </c>
      <c r="C203" s="1" t="s">
        <v>267</v>
      </c>
      <c r="D203" s="1" t="s">
        <v>634</v>
      </c>
      <c r="E203" s="1" t="s">
        <v>674</v>
      </c>
      <c r="F203" s="1" t="str">
        <f t="shared" si="9"/>
        <v>Melody Thompson</v>
      </c>
      <c r="G203" s="1" t="s">
        <v>65</v>
      </c>
      <c r="H203" s="1" t="s">
        <v>233</v>
      </c>
      <c r="I203" s="1" t="s">
        <v>16</v>
      </c>
      <c r="J203" s="1" t="s">
        <v>44</v>
      </c>
      <c r="K203" s="1" t="s">
        <v>18</v>
      </c>
      <c r="L203" s="7">
        <v>44274.369444444441</v>
      </c>
      <c r="M203" s="1" t="s">
        <v>24</v>
      </c>
      <c r="N203" s="2">
        <v>45186.869444444441</v>
      </c>
      <c r="O203" s="1" t="s">
        <v>618</v>
      </c>
      <c r="P203" s="1" t="s">
        <v>619</v>
      </c>
      <c r="Q203" s="1" t="s">
        <v>101</v>
      </c>
      <c r="R203" s="1" t="s">
        <v>26</v>
      </c>
      <c r="U203" t="str">
        <f t="array" ref="U203">LOOKUP(2,1/(COUNTIF($U$1:U202,$C$2:$C$550)=0),$C$2:$C$550)</f>
        <v>Dev Instance Redirecting to Prod</v>
      </c>
      <c r="V203" s="3" t="str">
        <f t="shared" si="10"/>
        <v>No SLA for Request</v>
      </c>
      <c r="W203" t="str">
        <f t="shared" si="11"/>
        <v>Yes</v>
      </c>
    </row>
    <row r="204" spans="1:23" ht="12.75" x14ac:dyDescent="0.2">
      <c r="A204" s="1">
        <v>111638</v>
      </c>
      <c r="B204" s="4">
        <v>44271.68472222222</v>
      </c>
      <c r="C204" s="1" t="s">
        <v>268</v>
      </c>
      <c r="D204" s="1" t="s">
        <v>649</v>
      </c>
      <c r="E204" s="1" t="s">
        <v>689</v>
      </c>
      <c r="F204" s="1" t="str">
        <f t="shared" si="9"/>
        <v>Cherie Mercurie</v>
      </c>
      <c r="G204" s="1" t="s">
        <v>264</v>
      </c>
      <c r="H204" s="1" t="s">
        <v>233</v>
      </c>
      <c r="I204" s="1" t="s">
        <v>29</v>
      </c>
      <c r="J204" s="1" t="s">
        <v>17</v>
      </c>
      <c r="K204" s="1" t="s">
        <v>53</v>
      </c>
      <c r="L204" s="7">
        <v>44271.68472222222</v>
      </c>
      <c r="M204" s="1" t="s">
        <v>37</v>
      </c>
      <c r="N204" s="2">
        <v>44276.68472222222</v>
      </c>
      <c r="O204" s="1" t="s">
        <v>619</v>
      </c>
      <c r="P204" s="1" t="s">
        <v>618</v>
      </c>
      <c r="Q204" s="1" t="s">
        <v>101</v>
      </c>
      <c r="R204" s="1" t="s">
        <v>78</v>
      </c>
      <c r="U204" t="str">
        <f t="array" ref="U204">LOOKUP(2,1/(COUNTIF($U$1:U203,$C$2:$C$550)=0),$C$2:$C$550)</f>
        <v>SMTP issue in SAP Prod</v>
      </c>
      <c r="V204" s="3">
        <f t="shared" si="10"/>
        <v>44278</v>
      </c>
      <c r="W204" t="str">
        <f t="shared" si="11"/>
        <v>Yes</v>
      </c>
    </row>
    <row r="205" spans="1:23" ht="12.75" x14ac:dyDescent="0.2">
      <c r="A205" s="1">
        <v>111599</v>
      </c>
      <c r="B205" s="4">
        <v>44224.443749999999</v>
      </c>
      <c r="C205" s="1" t="s">
        <v>269</v>
      </c>
      <c r="D205" s="1" t="s">
        <v>632</v>
      </c>
      <c r="E205" s="1" t="s">
        <v>672</v>
      </c>
      <c r="F205" s="1" t="str">
        <f t="shared" si="9"/>
        <v>Marvin Peters</v>
      </c>
      <c r="G205" s="1" t="s">
        <v>56</v>
      </c>
      <c r="H205" s="1" t="s">
        <v>233</v>
      </c>
      <c r="I205" s="1" t="s">
        <v>16</v>
      </c>
      <c r="J205" s="1" t="s">
        <v>44</v>
      </c>
      <c r="K205" s="1" t="s">
        <v>18</v>
      </c>
      <c r="L205" s="7">
        <v>44270.715277777781</v>
      </c>
      <c r="M205" s="1" t="s">
        <v>19</v>
      </c>
      <c r="N205" s="2">
        <v>44229.443749999999</v>
      </c>
      <c r="O205" s="1" t="s">
        <v>618</v>
      </c>
      <c r="P205" s="1" t="s">
        <v>619</v>
      </c>
      <c r="Q205" s="1" t="s">
        <v>20</v>
      </c>
      <c r="R205" s="1" t="s">
        <v>21</v>
      </c>
      <c r="U205" t="str">
        <f t="array" ref="U205">LOOKUP(2,1/(COUNTIF($U$1:U204,$C$2:$C$550)=0),$C$2:$C$550)</f>
        <v>BPM Upgrade from 3.1 to 3.3</v>
      </c>
      <c r="V205" s="3" t="str">
        <f t="shared" si="10"/>
        <v>No SLA for Request</v>
      </c>
      <c r="W205" t="str">
        <f t="shared" si="11"/>
        <v>No</v>
      </c>
    </row>
    <row r="206" spans="1:23" ht="12.75" x14ac:dyDescent="0.2">
      <c r="A206" s="1">
        <v>111627</v>
      </c>
      <c r="B206" s="4">
        <v>44259.550694444442</v>
      </c>
      <c r="C206" s="1" t="s">
        <v>270</v>
      </c>
      <c r="D206" s="1" t="s">
        <v>650</v>
      </c>
      <c r="E206" s="1" t="s">
        <v>690</v>
      </c>
      <c r="F206" s="1" t="str">
        <f t="shared" si="9"/>
        <v>Bladimir Macdonald</v>
      </c>
      <c r="G206" s="1" t="s">
        <v>271</v>
      </c>
      <c r="H206" s="1" t="s">
        <v>233</v>
      </c>
      <c r="I206" s="1" t="s">
        <v>16</v>
      </c>
      <c r="J206" s="1" t="s">
        <v>17</v>
      </c>
      <c r="K206" s="1" t="s">
        <v>18</v>
      </c>
      <c r="L206" s="7">
        <v>44270.714583333334</v>
      </c>
      <c r="M206" s="1" t="s">
        <v>19</v>
      </c>
      <c r="N206" s="2">
        <v>44264.550694444442</v>
      </c>
      <c r="O206" s="1" t="s">
        <v>618</v>
      </c>
      <c r="P206" s="1" t="s">
        <v>619</v>
      </c>
      <c r="Q206" s="1" t="s">
        <v>20</v>
      </c>
      <c r="R206" s="1" t="s">
        <v>21</v>
      </c>
      <c r="U206" t="str">
        <f t="array" ref="U206">LOOKUP(2,1/(COUNTIF($U$1:U205,$C$2:$C$550)=0),$C$2:$C$550)</f>
        <v>Processmaker 3.3.7 Production Upgrade</v>
      </c>
      <c r="V206" s="3">
        <f t="shared" si="10"/>
        <v>44266</v>
      </c>
      <c r="W206" t="str">
        <f t="shared" si="11"/>
        <v>No</v>
      </c>
    </row>
    <row r="207" spans="1:23" ht="12.75" x14ac:dyDescent="0.2">
      <c r="A207" s="1">
        <v>111628</v>
      </c>
      <c r="B207" s="4">
        <v>44259.552083333336</v>
      </c>
      <c r="C207" s="1" t="s">
        <v>272</v>
      </c>
      <c r="D207" s="1" t="s">
        <v>650</v>
      </c>
      <c r="E207" s="1" t="s">
        <v>690</v>
      </c>
      <c r="F207" s="1" t="str">
        <f t="shared" si="9"/>
        <v>Bladimir Macdonald</v>
      </c>
      <c r="G207" s="1" t="s">
        <v>271</v>
      </c>
      <c r="H207" s="1" t="s">
        <v>233</v>
      </c>
      <c r="I207" s="1" t="s">
        <v>16</v>
      </c>
      <c r="J207" s="1" t="s">
        <v>17</v>
      </c>
      <c r="K207" s="1" t="s">
        <v>18</v>
      </c>
      <c r="L207" s="7">
        <v>44270.712500000001</v>
      </c>
      <c r="M207" s="1" t="s">
        <v>19</v>
      </c>
      <c r="N207" s="2">
        <v>44264.552083333336</v>
      </c>
      <c r="O207" s="1" t="s">
        <v>618</v>
      </c>
      <c r="P207" s="1" t="s">
        <v>619</v>
      </c>
      <c r="Q207" s="1" t="s">
        <v>20</v>
      </c>
      <c r="R207" s="1" t="s">
        <v>21</v>
      </c>
      <c r="U207" t="str">
        <f t="array" ref="U207">LOOKUP(2,1/(COUNTIF($U$1:U206,$C$2:$C$550)=0),$C$2:$C$550)</f>
        <v>Unable to boot the Application Server</v>
      </c>
      <c r="V207" s="3">
        <f t="shared" si="10"/>
        <v>44266</v>
      </c>
      <c r="W207" t="str">
        <f t="shared" si="11"/>
        <v>No</v>
      </c>
    </row>
    <row r="208" spans="1:23" ht="12.75" x14ac:dyDescent="0.2">
      <c r="A208" s="1">
        <v>111626</v>
      </c>
      <c r="B208" s="4">
        <v>44258.655555555553</v>
      </c>
      <c r="C208" s="1" t="s">
        <v>273</v>
      </c>
      <c r="D208" s="1" t="s">
        <v>629</v>
      </c>
      <c r="E208" s="1" t="s">
        <v>669</v>
      </c>
      <c r="F208" s="1" t="str">
        <f t="shared" si="9"/>
        <v>Kian Rogers</v>
      </c>
      <c r="G208" s="1" t="s">
        <v>43</v>
      </c>
      <c r="H208" s="1" t="s">
        <v>233</v>
      </c>
      <c r="I208" s="1" t="s">
        <v>16</v>
      </c>
      <c r="J208" s="1" t="s">
        <v>44</v>
      </c>
      <c r="K208" s="1" t="s">
        <v>18</v>
      </c>
      <c r="L208" s="7">
        <v>44266.693055555559</v>
      </c>
      <c r="M208" s="1" t="s">
        <v>19</v>
      </c>
      <c r="N208" s="2">
        <v>44259.155555555553</v>
      </c>
      <c r="O208" s="1" t="s">
        <v>618</v>
      </c>
      <c r="P208" s="1" t="s">
        <v>619</v>
      </c>
      <c r="Q208" s="1" t="s">
        <v>20</v>
      </c>
      <c r="R208" s="1" t="s">
        <v>26</v>
      </c>
      <c r="U208" t="str">
        <f t="array" ref="U208">LOOKUP(2,1/(COUNTIF($U$1:U207,$C$2:$C$550)=0),$C$2:$C$550)</f>
        <v>Processes are stock on queued</v>
      </c>
      <c r="V208" s="3" t="str">
        <f t="shared" si="10"/>
        <v>No SLA for Request</v>
      </c>
      <c r="W208" t="str">
        <f t="shared" si="11"/>
        <v>No</v>
      </c>
    </row>
    <row r="209" spans="1:23" ht="12.75" x14ac:dyDescent="0.2">
      <c r="A209" s="1">
        <v>111635</v>
      </c>
      <c r="B209" s="4">
        <v>44266.495833333334</v>
      </c>
      <c r="C209" s="1" t="s">
        <v>274</v>
      </c>
      <c r="D209" s="1" t="s">
        <v>625</v>
      </c>
      <c r="E209" s="1" t="s">
        <v>665</v>
      </c>
      <c r="F209" s="1" t="str">
        <f t="shared" si="9"/>
        <v>Erick White</v>
      </c>
      <c r="G209" s="1" t="s">
        <v>23</v>
      </c>
      <c r="H209" s="1" t="s">
        <v>233</v>
      </c>
      <c r="I209" s="1" t="s">
        <v>16</v>
      </c>
      <c r="J209" s="1" t="s">
        <v>17</v>
      </c>
      <c r="K209" s="1" t="s">
        <v>257</v>
      </c>
      <c r="L209" s="7">
        <v>44266.495833333334</v>
      </c>
      <c r="M209" s="1" t="s">
        <v>37</v>
      </c>
      <c r="N209" s="2">
        <v>45178.995833333334</v>
      </c>
      <c r="O209" s="1" t="s">
        <v>618</v>
      </c>
      <c r="P209" s="1" t="s">
        <v>619</v>
      </c>
      <c r="Q209" s="1" t="s">
        <v>101</v>
      </c>
      <c r="R209" s="1" t="s">
        <v>26</v>
      </c>
      <c r="U209" t="str">
        <f t="array" ref="U209">LOOKUP(2,1/(COUNTIF($U$1:U208,$C$2:$C$550)=0),$C$2:$C$550)</f>
        <v>Units Overload</v>
      </c>
      <c r="V209" s="3">
        <f t="shared" si="10"/>
        <v>44273</v>
      </c>
      <c r="W209" t="str">
        <f t="shared" si="11"/>
        <v>Yes</v>
      </c>
    </row>
    <row r="210" spans="1:23" ht="12.75" x14ac:dyDescent="0.2">
      <c r="A210" s="1">
        <v>111619</v>
      </c>
      <c r="B210" s="4">
        <v>44244.647222222222</v>
      </c>
      <c r="C210" s="1" t="s">
        <v>275</v>
      </c>
      <c r="D210" s="1" t="s">
        <v>634</v>
      </c>
      <c r="E210" s="1" t="s">
        <v>674</v>
      </c>
      <c r="F210" s="1" t="str">
        <f t="shared" si="9"/>
        <v>Melody Thompson</v>
      </c>
      <c r="G210" s="1" t="s">
        <v>65</v>
      </c>
      <c r="H210" s="1" t="s">
        <v>233</v>
      </c>
      <c r="I210" s="1" t="s">
        <v>16</v>
      </c>
      <c r="J210" s="1" t="s">
        <v>17</v>
      </c>
      <c r="K210" s="1" t="s">
        <v>18</v>
      </c>
      <c r="L210" s="7">
        <v>44265.71597222222</v>
      </c>
      <c r="M210" s="1" t="s">
        <v>19</v>
      </c>
      <c r="N210" s="2">
        <v>44245.147222222222</v>
      </c>
      <c r="O210" s="1" t="s">
        <v>618</v>
      </c>
      <c r="P210" s="1" t="s">
        <v>619</v>
      </c>
      <c r="Q210" s="1" t="s">
        <v>20</v>
      </c>
      <c r="R210" s="1" t="s">
        <v>26</v>
      </c>
      <c r="U210" t="str">
        <f t="array" ref="U210">LOOKUP(2,1/(COUNTIF($U$1:U209,$C$2:$C$550)=0),$C$2:$C$550)</f>
        <v>PO Approval Timeouts</v>
      </c>
      <c r="V210" s="3">
        <f t="shared" si="10"/>
        <v>44251</v>
      </c>
      <c r="W210" t="str">
        <f t="shared" si="11"/>
        <v>No</v>
      </c>
    </row>
    <row r="211" spans="1:23" ht="12.75" x14ac:dyDescent="0.2">
      <c r="A211" s="1">
        <v>111615</v>
      </c>
      <c r="B211" s="4">
        <v>44242.586111111108</v>
      </c>
      <c r="C211" s="1" t="s">
        <v>276</v>
      </c>
      <c r="D211" s="1" t="s">
        <v>632</v>
      </c>
      <c r="E211" s="1" t="s">
        <v>672</v>
      </c>
      <c r="F211" s="1" t="str">
        <f t="shared" si="9"/>
        <v>Marvin Peters</v>
      </c>
      <c r="G211" s="1" t="s">
        <v>56</v>
      </c>
      <c r="H211" s="1" t="s">
        <v>233</v>
      </c>
      <c r="I211" s="1" t="s">
        <v>16</v>
      </c>
      <c r="J211" s="1" t="s">
        <v>17</v>
      </c>
      <c r="K211" s="1" t="s">
        <v>18</v>
      </c>
      <c r="L211" s="7">
        <v>44264.629166666666</v>
      </c>
      <c r="M211" s="1" t="s">
        <v>19</v>
      </c>
      <c r="N211" s="2" t="s">
        <v>620</v>
      </c>
      <c r="O211" s="1" t="s">
        <v>618</v>
      </c>
      <c r="P211" s="1" t="s">
        <v>619</v>
      </c>
      <c r="Q211" s="1" t="s">
        <v>20</v>
      </c>
      <c r="R211" s="1" t="s">
        <v>21</v>
      </c>
      <c r="U211" t="str">
        <f t="array" ref="U211">LOOKUP(2,1/(COUNTIF($U$1:U210,$C$2:$C$550)=0),$C$2:$C$550)</f>
        <v>Installation of empson printer and scanner</v>
      </c>
      <c r="V211" s="3">
        <f t="shared" si="10"/>
        <v>44249</v>
      </c>
      <c r="W211" t="str">
        <f t="shared" si="11"/>
        <v>Yes</v>
      </c>
    </row>
    <row r="212" spans="1:23" ht="12.75" x14ac:dyDescent="0.2">
      <c r="A212" s="1">
        <v>111625</v>
      </c>
      <c r="B212" s="4">
        <v>44251.481944444444</v>
      </c>
      <c r="C212" s="1" t="s">
        <v>277</v>
      </c>
      <c r="D212" s="1" t="s">
        <v>624</v>
      </c>
      <c r="E212" s="1" t="s">
        <v>635</v>
      </c>
      <c r="F212" s="1" t="str">
        <f t="shared" si="9"/>
        <v>Jasper John</v>
      </c>
      <c r="G212" s="1" t="s">
        <v>14</v>
      </c>
      <c r="H212" s="1" t="s">
        <v>233</v>
      </c>
      <c r="I212" s="1" t="s">
        <v>16</v>
      </c>
      <c r="J212" s="1" t="s">
        <v>44</v>
      </c>
      <c r="K212" s="1" t="s">
        <v>18</v>
      </c>
      <c r="L212" s="7">
        <v>44264.366666666669</v>
      </c>
      <c r="M212" s="1" t="s">
        <v>19</v>
      </c>
      <c r="N212" s="2">
        <v>44251.981944444444</v>
      </c>
      <c r="O212" s="1" t="s">
        <v>618</v>
      </c>
      <c r="P212" s="1" t="s">
        <v>619</v>
      </c>
      <c r="Q212" s="1" t="s">
        <v>20</v>
      </c>
      <c r="R212" s="1" t="s">
        <v>21</v>
      </c>
      <c r="U212" t="str">
        <f t="array" ref="U212">LOOKUP(2,1/(COUNTIF($U$1:U211,$C$2:$C$550)=0),$C$2:$C$550)</f>
        <v>Unable to add iSCSI Software Adapter</v>
      </c>
      <c r="V212" s="3" t="str">
        <f t="shared" si="10"/>
        <v>No SLA for Request</v>
      </c>
      <c r="W212" t="str">
        <f t="shared" si="11"/>
        <v>No</v>
      </c>
    </row>
    <row r="213" spans="1:23" ht="12.75" x14ac:dyDescent="0.2">
      <c r="A213" s="1">
        <v>111631</v>
      </c>
      <c r="B213" s="4">
        <v>44260.65902777778</v>
      </c>
      <c r="C213" s="1" t="s">
        <v>278</v>
      </c>
      <c r="D213" s="1" t="s">
        <v>649</v>
      </c>
      <c r="E213" s="1" t="s">
        <v>689</v>
      </c>
      <c r="F213" s="1" t="str">
        <f t="shared" si="9"/>
        <v>Cherie Mercurie</v>
      </c>
      <c r="G213" s="1" t="s">
        <v>264</v>
      </c>
      <c r="H213" s="1" t="s">
        <v>233</v>
      </c>
      <c r="I213" s="1" t="s">
        <v>29</v>
      </c>
      <c r="J213" s="1" t="s">
        <v>17</v>
      </c>
      <c r="K213" s="1" t="s">
        <v>18</v>
      </c>
      <c r="L213" s="7">
        <v>44260.65902777778</v>
      </c>
      <c r="M213" s="1" t="s">
        <v>37</v>
      </c>
      <c r="N213" s="2">
        <v>44265.65902777778</v>
      </c>
      <c r="O213" s="1" t="s">
        <v>619</v>
      </c>
      <c r="P213" s="1" t="s">
        <v>618</v>
      </c>
      <c r="Q213" s="1" t="s">
        <v>101</v>
      </c>
      <c r="R213" s="1" t="s">
        <v>78</v>
      </c>
      <c r="U213" t="str">
        <f t="array" ref="U213">LOOKUP(2,1/(COUNTIF($U$1:U212,$C$2:$C$550)=0),$C$2:$C$550)</f>
        <v>JDE TEST: Error when updating email via SQL</v>
      </c>
      <c r="V213" s="3">
        <f t="shared" si="10"/>
        <v>44267</v>
      </c>
      <c r="W213" t="str">
        <f t="shared" si="11"/>
        <v>Yes</v>
      </c>
    </row>
    <row r="214" spans="1:23" ht="12.75" x14ac:dyDescent="0.2">
      <c r="A214" s="1">
        <v>111629</v>
      </c>
      <c r="B214" s="4">
        <v>44260.450694444444</v>
      </c>
      <c r="C214" s="1" t="s">
        <v>268</v>
      </c>
      <c r="D214" s="1" t="s">
        <v>649</v>
      </c>
      <c r="E214" s="1" t="s">
        <v>689</v>
      </c>
      <c r="F214" s="1" t="str">
        <f t="shared" si="9"/>
        <v>Cherie Mercurie</v>
      </c>
      <c r="G214" s="1" t="s">
        <v>264</v>
      </c>
      <c r="H214" s="1" t="s">
        <v>233</v>
      </c>
      <c r="I214" s="1" t="s">
        <v>29</v>
      </c>
      <c r="J214" s="1" t="s">
        <v>17</v>
      </c>
      <c r="K214" s="1" t="s">
        <v>18</v>
      </c>
      <c r="L214" s="7">
        <v>44260.450694444444</v>
      </c>
      <c r="M214" s="1" t="s">
        <v>37</v>
      </c>
      <c r="N214" s="2">
        <v>44267.708333333336</v>
      </c>
      <c r="O214" s="1" t="s">
        <v>619</v>
      </c>
      <c r="P214" s="1" t="s">
        <v>618</v>
      </c>
      <c r="Q214" s="1" t="s">
        <v>101</v>
      </c>
      <c r="R214" s="1" t="s">
        <v>78</v>
      </c>
      <c r="U214" t="str">
        <f t="array" ref="U214">LOOKUP(2,1/(COUNTIF($U$1:U213,$C$2:$C$550)=0),$C$2:$C$550)</f>
        <v>ECI is not working in SAP 9.0</v>
      </c>
      <c r="V214" s="3">
        <f t="shared" si="10"/>
        <v>44267</v>
      </c>
      <c r="W214" t="str">
        <f t="shared" si="11"/>
        <v>Yes</v>
      </c>
    </row>
    <row r="215" spans="1:23" ht="12.75" x14ac:dyDescent="0.2">
      <c r="A215" s="1">
        <v>111609</v>
      </c>
      <c r="B215" s="4">
        <v>44242.572916666664</v>
      </c>
      <c r="C215" s="1" t="s">
        <v>279</v>
      </c>
      <c r="D215" s="1" t="s">
        <v>632</v>
      </c>
      <c r="E215" s="1" t="s">
        <v>672</v>
      </c>
      <c r="F215" s="1" t="str">
        <f t="shared" si="9"/>
        <v>Marvin Peters</v>
      </c>
      <c r="G215" s="1" t="s">
        <v>56</v>
      </c>
      <c r="H215" s="1" t="s">
        <v>233</v>
      </c>
      <c r="I215" s="1" t="s">
        <v>16</v>
      </c>
      <c r="J215" s="1" t="s">
        <v>17</v>
      </c>
      <c r="K215" s="1" t="s">
        <v>18</v>
      </c>
      <c r="L215" s="7">
        <v>44257.737500000003</v>
      </c>
      <c r="M215" s="1" t="s">
        <v>19</v>
      </c>
      <c r="N215" s="2" t="s">
        <v>620</v>
      </c>
      <c r="O215" s="1" t="s">
        <v>618</v>
      </c>
      <c r="P215" s="1" t="s">
        <v>619</v>
      </c>
      <c r="Q215" s="1" t="s">
        <v>20</v>
      </c>
      <c r="R215" s="1" t="s">
        <v>21</v>
      </c>
      <c r="U215" t="str">
        <f t="array" ref="U215">LOOKUP(2,1/(COUNTIF($U$1:U214,$C$2:$C$550)=0),$C$2:$C$550)</f>
        <v>COS- Application Error has occurred in your proces</v>
      </c>
      <c r="V215" s="3">
        <f t="shared" si="10"/>
        <v>44249</v>
      </c>
      <c r="W215" t="str">
        <f t="shared" si="11"/>
        <v>Yes</v>
      </c>
    </row>
    <row r="216" spans="1:23" ht="12.75" x14ac:dyDescent="0.2">
      <c r="A216" s="1">
        <v>111623</v>
      </c>
      <c r="B216" s="4">
        <v>44249.704861111109</v>
      </c>
      <c r="C216" s="1" t="s">
        <v>280</v>
      </c>
      <c r="D216" s="1" t="s">
        <v>629</v>
      </c>
      <c r="E216" s="1" t="s">
        <v>669</v>
      </c>
      <c r="F216" s="1" t="str">
        <f t="shared" si="9"/>
        <v>Kian Rogers</v>
      </c>
      <c r="G216" s="1" t="s">
        <v>43</v>
      </c>
      <c r="H216" s="1" t="s">
        <v>233</v>
      </c>
      <c r="I216" s="1" t="s">
        <v>16</v>
      </c>
      <c r="J216" s="1" t="s">
        <v>44</v>
      </c>
      <c r="K216" s="1" t="s">
        <v>18</v>
      </c>
      <c r="L216" s="7">
        <v>44256.680555555555</v>
      </c>
      <c r="M216" s="1" t="s">
        <v>37</v>
      </c>
      <c r="N216" s="2">
        <v>45162.204861111109</v>
      </c>
      <c r="O216" s="1" t="s">
        <v>618</v>
      </c>
      <c r="P216" s="1" t="s">
        <v>618</v>
      </c>
      <c r="Q216" s="1" t="s">
        <v>101</v>
      </c>
      <c r="R216" s="1" t="s">
        <v>26</v>
      </c>
      <c r="U216" t="str">
        <f t="array" ref="U216">LOOKUP(2,1/(COUNTIF($U$1:U215,$C$2:$C$550)=0),$C$2:$C$550)</f>
        <v>TEST: Cannot Save Batch Element with Costing</v>
      </c>
      <c r="V216" s="3" t="str">
        <f t="shared" si="10"/>
        <v>No SLA for Request</v>
      </c>
      <c r="W216" t="str">
        <f t="shared" si="11"/>
        <v>Yes</v>
      </c>
    </row>
    <row r="217" spans="1:23" ht="12.75" x14ac:dyDescent="0.2">
      <c r="A217" s="1">
        <v>111606</v>
      </c>
      <c r="B217" s="4">
        <v>44237.453472222223</v>
      </c>
      <c r="C217" s="1" t="s">
        <v>281</v>
      </c>
      <c r="D217" s="1" t="s">
        <v>634</v>
      </c>
      <c r="E217" s="1" t="s">
        <v>674</v>
      </c>
      <c r="F217" s="1" t="str">
        <f t="shared" si="9"/>
        <v>Melody Thompson</v>
      </c>
      <c r="G217" s="1" t="s">
        <v>65</v>
      </c>
      <c r="H217" s="1" t="s">
        <v>233</v>
      </c>
      <c r="I217" s="1" t="s">
        <v>16</v>
      </c>
      <c r="J217" s="1" t="s">
        <v>17</v>
      </c>
      <c r="K217" s="1" t="s">
        <v>18</v>
      </c>
      <c r="L217" s="7">
        <v>44253.725694444445</v>
      </c>
      <c r="M217" s="1" t="s">
        <v>19</v>
      </c>
      <c r="N217" s="2">
        <v>44237.953472222223</v>
      </c>
      <c r="O217" s="1" t="s">
        <v>618</v>
      </c>
      <c r="P217" s="1" t="s">
        <v>619</v>
      </c>
      <c r="Q217" s="1" t="s">
        <v>101</v>
      </c>
      <c r="R217" s="1" t="s">
        <v>68</v>
      </c>
      <c r="U217" t="str">
        <f t="array" ref="U217">LOOKUP(2,1/(COUNTIF($U$1:U216,$C$2:$C$550)=0),$C$2:$C$550)</f>
        <v>ePLDT DEV Instance</v>
      </c>
      <c r="V217" s="3">
        <f t="shared" si="10"/>
        <v>44244</v>
      </c>
      <c r="W217" t="str">
        <f t="shared" si="11"/>
        <v>No</v>
      </c>
    </row>
    <row r="218" spans="1:23" ht="12.75" x14ac:dyDescent="0.2">
      <c r="A218" s="1">
        <v>111610</v>
      </c>
      <c r="B218" s="4">
        <v>44242.574305555558</v>
      </c>
      <c r="C218" s="1" t="s">
        <v>282</v>
      </c>
      <c r="D218" s="1" t="s">
        <v>632</v>
      </c>
      <c r="E218" s="1" t="s">
        <v>672</v>
      </c>
      <c r="F218" s="1" t="str">
        <f t="shared" si="9"/>
        <v>Marvin Peters</v>
      </c>
      <c r="G218" s="1" t="s">
        <v>56</v>
      </c>
      <c r="H218" s="1" t="s">
        <v>233</v>
      </c>
      <c r="I218" s="1" t="s">
        <v>16</v>
      </c>
      <c r="J218" s="1" t="s">
        <v>17</v>
      </c>
      <c r="K218" s="1" t="s">
        <v>18</v>
      </c>
      <c r="L218" s="7">
        <v>44251.734722222223</v>
      </c>
      <c r="M218" s="1" t="s">
        <v>19</v>
      </c>
      <c r="N218" s="2">
        <v>44243.074305555558</v>
      </c>
      <c r="O218" s="1" t="s">
        <v>618</v>
      </c>
      <c r="P218" s="1" t="s">
        <v>619</v>
      </c>
      <c r="Q218" s="1" t="s">
        <v>20</v>
      </c>
      <c r="R218" s="1" t="s">
        <v>21</v>
      </c>
      <c r="U218" t="str">
        <f t="array" ref="U218">LOOKUP(2,1/(COUNTIF($U$1:U217,$C$2:$C$550)=0),$C$2:$C$550)</f>
        <v>Restart of Physical Server in Coloc</v>
      </c>
      <c r="V218" s="3">
        <f t="shared" si="10"/>
        <v>44249</v>
      </c>
      <c r="W218" t="str">
        <f t="shared" si="11"/>
        <v>No</v>
      </c>
    </row>
    <row r="219" spans="1:23" ht="12.75" x14ac:dyDescent="0.2">
      <c r="A219" s="1">
        <v>111612</v>
      </c>
      <c r="B219" s="4">
        <v>44242.578472222223</v>
      </c>
      <c r="C219" s="1" t="s">
        <v>283</v>
      </c>
      <c r="D219" s="1" t="s">
        <v>632</v>
      </c>
      <c r="E219" s="1" t="s">
        <v>672</v>
      </c>
      <c r="F219" s="1" t="str">
        <f t="shared" si="9"/>
        <v>Marvin Peters</v>
      </c>
      <c r="G219" s="1" t="s">
        <v>56</v>
      </c>
      <c r="H219" s="1" t="s">
        <v>233</v>
      </c>
      <c r="I219" s="1" t="s">
        <v>16</v>
      </c>
      <c r="J219" s="1" t="s">
        <v>17</v>
      </c>
      <c r="K219" s="1" t="s">
        <v>18</v>
      </c>
      <c r="L219" s="7">
        <v>44251.734027777777</v>
      </c>
      <c r="M219" s="1" t="s">
        <v>19</v>
      </c>
      <c r="N219" s="2">
        <v>44243.078472222223</v>
      </c>
      <c r="O219" s="1" t="s">
        <v>618</v>
      </c>
      <c r="P219" s="1" t="s">
        <v>619</v>
      </c>
      <c r="Q219" s="1" t="s">
        <v>20</v>
      </c>
      <c r="R219" s="1" t="s">
        <v>21</v>
      </c>
      <c r="U219" t="str">
        <f t="array" ref="U219">LOOKUP(2,1/(COUNTIF($U$1:U218,$C$2:$C$550)=0),$C$2:$C$550)</f>
        <v>Adding "Leave Management" Menu</v>
      </c>
      <c r="V219" s="3">
        <f t="shared" si="10"/>
        <v>44249</v>
      </c>
      <c r="W219" t="str">
        <f t="shared" si="11"/>
        <v>No</v>
      </c>
    </row>
    <row r="220" spans="1:23" ht="12.75" x14ac:dyDescent="0.2">
      <c r="A220" s="1">
        <v>111613</v>
      </c>
      <c r="B220" s="4">
        <v>44242.580555555556</v>
      </c>
      <c r="C220" s="1" t="s">
        <v>284</v>
      </c>
      <c r="D220" s="1" t="s">
        <v>632</v>
      </c>
      <c r="E220" s="1" t="s">
        <v>672</v>
      </c>
      <c r="F220" s="1" t="str">
        <f t="shared" si="9"/>
        <v>Marvin Peters</v>
      </c>
      <c r="G220" s="1" t="s">
        <v>56</v>
      </c>
      <c r="H220" s="1" t="s">
        <v>233</v>
      </c>
      <c r="I220" s="1" t="s">
        <v>16</v>
      </c>
      <c r="J220" s="1" t="s">
        <v>17</v>
      </c>
      <c r="K220" s="1" t="s">
        <v>18</v>
      </c>
      <c r="L220" s="7">
        <v>44251.731944444444</v>
      </c>
      <c r="M220" s="1" t="s">
        <v>19</v>
      </c>
      <c r="N220" s="2" t="s">
        <v>620</v>
      </c>
      <c r="O220" s="1" t="s">
        <v>618</v>
      </c>
      <c r="P220" s="1" t="s">
        <v>619</v>
      </c>
      <c r="Q220" s="1" t="s">
        <v>20</v>
      </c>
      <c r="R220" s="1" t="s">
        <v>21</v>
      </c>
      <c r="U220" t="str">
        <f t="array" ref="U220">LOOKUP(2,1/(COUNTIF($U$1:U219,$C$2:$C$550)=0),$C$2:$C$550)</f>
        <v>Renaming in JDE via Page Personalization</v>
      </c>
      <c r="V220" s="3">
        <f t="shared" si="10"/>
        <v>44249</v>
      </c>
      <c r="W220" t="str">
        <f t="shared" si="11"/>
        <v>Yes</v>
      </c>
    </row>
    <row r="221" spans="1:23" ht="12.75" x14ac:dyDescent="0.2">
      <c r="A221" s="1">
        <v>111614</v>
      </c>
      <c r="B221" s="4">
        <v>44242.584722222222</v>
      </c>
      <c r="C221" s="1" t="s">
        <v>285</v>
      </c>
      <c r="D221" s="1" t="s">
        <v>632</v>
      </c>
      <c r="E221" s="1" t="s">
        <v>672</v>
      </c>
      <c r="F221" s="1" t="str">
        <f t="shared" si="9"/>
        <v>Marvin Peters</v>
      </c>
      <c r="G221" s="1" t="s">
        <v>56</v>
      </c>
      <c r="H221" s="1" t="s">
        <v>233</v>
      </c>
      <c r="I221" s="1" t="s">
        <v>16</v>
      </c>
      <c r="J221" s="1" t="s">
        <v>17</v>
      </c>
      <c r="K221" s="1" t="s">
        <v>18</v>
      </c>
      <c r="L221" s="7">
        <v>44251.727777777778</v>
      </c>
      <c r="M221" s="1" t="s">
        <v>19</v>
      </c>
      <c r="N221" s="2">
        <v>44243.084722222222</v>
      </c>
      <c r="O221" s="1" t="s">
        <v>618</v>
      </c>
      <c r="P221" s="1" t="s">
        <v>619</v>
      </c>
      <c r="Q221" s="1" t="s">
        <v>20</v>
      </c>
      <c r="R221" s="1" t="s">
        <v>21</v>
      </c>
      <c r="U221" t="str">
        <f t="array" ref="U221">LOOKUP(2,1/(COUNTIF($U$1:U220,$C$2:$C$550)=0),$C$2:$C$550)</f>
        <v>App Engine not Posting</v>
      </c>
      <c r="V221" s="3">
        <f t="shared" si="10"/>
        <v>44249</v>
      </c>
      <c r="W221" t="str">
        <f t="shared" si="11"/>
        <v>No</v>
      </c>
    </row>
    <row r="222" spans="1:23" ht="12.75" x14ac:dyDescent="0.2">
      <c r="A222" s="1">
        <v>111604</v>
      </c>
      <c r="B222" s="4">
        <v>44230.59097222222</v>
      </c>
      <c r="C222" s="1" t="s">
        <v>286</v>
      </c>
      <c r="D222" s="1" t="s">
        <v>634</v>
      </c>
      <c r="E222" s="1" t="s">
        <v>674</v>
      </c>
      <c r="F222" s="1" t="str">
        <f t="shared" si="9"/>
        <v>Melody Thompson</v>
      </c>
      <c r="G222" s="1" t="s">
        <v>65</v>
      </c>
      <c r="H222" s="1" t="s">
        <v>233</v>
      </c>
      <c r="I222" s="1" t="s">
        <v>16</v>
      </c>
      <c r="J222" s="1" t="s">
        <v>17</v>
      </c>
      <c r="K222" s="1" t="s">
        <v>18</v>
      </c>
      <c r="L222" s="7">
        <v>44250.740972222222</v>
      </c>
      <c r="M222" s="1" t="s">
        <v>19</v>
      </c>
      <c r="N222" s="2">
        <v>44231.09097222222</v>
      </c>
      <c r="O222" s="1" t="s">
        <v>618</v>
      </c>
      <c r="P222" s="1" t="s">
        <v>619</v>
      </c>
      <c r="Q222" s="1" t="s">
        <v>20</v>
      </c>
      <c r="R222" s="1" t="s">
        <v>26</v>
      </c>
      <c r="U222" t="str">
        <f t="array" ref="U222">LOOKUP(2,1/(COUNTIF($U$1:U221,$C$2:$C$550)=0),$C$2:$C$550)</f>
        <v>Unable to process Batch Term Activate</v>
      </c>
      <c r="V222" s="3">
        <f t="shared" si="10"/>
        <v>44237</v>
      </c>
      <c r="W222" t="str">
        <f t="shared" si="11"/>
        <v>No</v>
      </c>
    </row>
    <row r="223" spans="1:23" ht="12.75" x14ac:dyDescent="0.2">
      <c r="A223" s="1">
        <v>111605</v>
      </c>
      <c r="B223" s="4">
        <v>44235.69027777778</v>
      </c>
      <c r="C223" s="1" t="s">
        <v>287</v>
      </c>
      <c r="D223" s="1" t="s">
        <v>628</v>
      </c>
      <c r="E223" s="1" t="s">
        <v>668</v>
      </c>
      <c r="F223" s="1" t="str">
        <f t="shared" si="9"/>
        <v>Aurora Miller</v>
      </c>
      <c r="G223" s="1" t="s">
        <v>35</v>
      </c>
      <c r="H223" s="1" t="s">
        <v>233</v>
      </c>
      <c r="I223" s="1" t="s">
        <v>16</v>
      </c>
      <c r="J223" s="1" t="s">
        <v>17</v>
      </c>
      <c r="K223" s="1" t="s">
        <v>18</v>
      </c>
      <c r="L223" s="7">
        <v>44249.732638888891</v>
      </c>
      <c r="M223" s="1" t="s">
        <v>19</v>
      </c>
      <c r="N223" s="2">
        <v>44236.19027777778</v>
      </c>
      <c r="O223" s="1" t="s">
        <v>618</v>
      </c>
      <c r="P223" s="1" t="s">
        <v>619</v>
      </c>
      <c r="Q223" s="1" t="s">
        <v>20</v>
      </c>
      <c r="R223" s="1" t="s">
        <v>21</v>
      </c>
      <c r="U223" t="str">
        <f t="array" ref="U223">LOOKUP(2,1/(COUNTIF($U$1:U222,$C$2:$C$550)=0),$C$2:$C$550)</f>
        <v>Microsoft Office Installation</v>
      </c>
      <c r="V223" s="3">
        <f t="shared" si="10"/>
        <v>44242</v>
      </c>
      <c r="W223" t="str">
        <f t="shared" si="11"/>
        <v>No</v>
      </c>
    </row>
    <row r="224" spans="1:23" ht="12.75" x14ac:dyDescent="0.2">
      <c r="A224" s="1">
        <v>111611</v>
      </c>
      <c r="B224" s="4">
        <v>44242.576388888891</v>
      </c>
      <c r="C224" s="1" t="s">
        <v>288</v>
      </c>
      <c r="D224" s="1" t="s">
        <v>632</v>
      </c>
      <c r="E224" s="1" t="s">
        <v>672</v>
      </c>
      <c r="F224" s="1" t="str">
        <f t="shared" si="9"/>
        <v>Marvin Peters</v>
      </c>
      <c r="G224" s="1" t="s">
        <v>56</v>
      </c>
      <c r="H224" s="1" t="s">
        <v>233</v>
      </c>
      <c r="I224" s="1" t="s">
        <v>16</v>
      </c>
      <c r="J224" s="1" t="s">
        <v>17</v>
      </c>
      <c r="K224" s="1" t="s">
        <v>18</v>
      </c>
      <c r="L224" s="7">
        <v>44249.731944444444</v>
      </c>
      <c r="M224" s="1" t="s">
        <v>19</v>
      </c>
      <c r="N224" s="2" t="s">
        <v>620</v>
      </c>
      <c r="O224" s="1" t="s">
        <v>618</v>
      </c>
      <c r="P224" s="1" t="s">
        <v>619</v>
      </c>
      <c r="Q224" s="1" t="s">
        <v>20</v>
      </c>
      <c r="R224" s="1" t="s">
        <v>21</v>
      </c>
      <c r="U224" t="str">
        <f t="array" ref="U224">LOOKUP(2,1/(COUNTIF($U$1:U223,$C$2:$C$550)=0),$C$2:$C$550)</f>
        <v>Zoom unable to install</v>
      </c>
      <c r="V224" s="3">
        <f t="shared" si="10"/>
        <v>44249</v>
      </c>
      <c r="W224" t="str">
        <f t="shared" si="11"/>
        <v>Yes</v>
      </c>
    </row>
    <row r="225" spans="1:23" ht="12.75" x14ac:dyDescent="0.2">
      <c r="A225" s="1">
        <v>111607</v>
      </c>
      <c r="B225" s="4">
        <v>44239.809027777781</v>
      </c>
      <c r="C225" s="1" t="s">
        <v>273</v>
      </c>
      <c r="D225" s="1" t="s">
        <v>629</v>
      </c>
      <c r="E225" s="1" t="s">
        <v>669</v>
      </c>
      <c r="F225" s="1" t="str">
        <f t="shared" si="9"/>
        <v>Kian Rogers</v>
      </c>
      <c r="G225" s="1" t="s">
        <v>43</v>
      </c>
      <c r="H225" s="1" t="s">
        <v>233</v>
      </c>
      <c r="I225" s="1" t="s">
        <v>16</v>
      </c>
      <c r="J225" s="1" t="s">
        <v>44</v>
      </c>
      <c r="K225" s="1" t="s">
        <v>18</v>
      </c>
      <c r="L225" s="7">
        <v>44246.700694444444</v>
      </c>
      <c r="M225" s="1" t="s">
        <v>19</v>
      </c>
      <c r="N225" s="2">
        <v>44240.309027777781</v>
      </c>
      <c r="O225" s="1" t="s">
        <v>618</v>
      </c>
      <c r="P225" s="1" t="s">
        <v>619</v>
      </c>
      <c r="Q225" s="1" t="s">
        <v>20</v>
      </c>
      <c r="R225" s="1" t="s">
        <v>26</v>
      </c>
      <c r="U225" t="str">
        <f t="array" ref="U225">LOOKUP(2,1/(COUNTIF($U$1:U224,$C$2:$C$550)=0),$C$2:$C$550)</f>
        <v>Error in Email of Ms. Eliza</v>
      </c>
      <c r="V225" s="3" t="str">
        <f t="shared" si="10"/>
        <v>No SLA for Request</v>
      </c>
      <c r="W225" t="str">
        <f t="shared" si="11"/>
        <v>No</v>
      </c>
    </row>
    <row r="226" spans="1:23" ht="12.75" x14ac:dyDescent="0.2">
      <c r="A226" s="1">
        <v>111620</v>
      </c>
      <c r="B226" s="4">
        <v>44246.629861111112</v>
      </c>
      <c r="C226" s="1" t="s">
        <v>289</v>
      </c>
      <c r="D226" s="1" t="s">
        <v>641</v>
      </c>
      <c r="E226" s="1" t="s">
        <v>681</v>
      </c>
      <c r="F226" s="1" t="str">
        <f t="shared" si="9"/>
        <v>Kimberly Jones</v>
      </c>
      <c r="G226" s="1" t="s">
        <v>106</v>
      </c>
      <c r="H226" s="1" t="s">
        <v>233</v>
      </c>
      <c r="I226" s="1" t="s">
        <v>16</v>
      </c>
      <c r="J226" s="1" t="s">
        <v>17</v>
      </c>
      <c r="K226" s="1" t="s">
        <v>18</v>
      </c>
      <c r="L226" s="7">
        <v>44246.629861111112</v>
      </c>
      <c r="M226" s="1" t="s">
        <v>37</v>
      </c>
      <c r="N226" s="2">
        <v>45159.129861111112</v>
      </c>
      <c r="O226" s="1" t="s">
        <v>618</v>
      </c>
      <c r="P226" s="1" t="s">
        <v>619</v>
      </c>
      <c r="Q226" s="1" t="s">
        <v>101</v>
      </c>
      <c r="R226" s="1" t="s">
        <v>26</v>
      </c>
      <c r="U226" t="str">
        <f t="array" ref="U226">LOOKUP(2,1/(COUNTIF($U$1:U225,$C$2:$C$550)=0),$C$2:$C$550)</f>
        <v>slow performance laptop</v>
      </c>
      <c r="V226" s="3">
        <f t="shared" si="10"/>
        <v>44253</v>
      </c>
      <c r="W226" t="str">
        <f t="shared" si="11"/>
        <v>Yes</v>
      </c>
    </row>
    <row r="227" spans="1:23" ht="12.75" x14ac:dyDescent="0.2">
      <c r="A227" s="1">
        <v>111616</v>
      </c>
      <c r="B227" s="4">
        <v>44242.664583333331</v>
      </c>
      <c r="C227" s="1" t="s">
        <v>290</v>
      </c>
      <c r="D227" s="1" t="s">
        <v>651</v>
      </c>
      <c r="E227" s="1" t="s">
        <v>691</v>
      </c>
      <c r="F227" s="1" t="str">
        <f t="shared" si="9"/>
        <v>Cheena Carols</v>
      </c>
      <c r="G227" s="1" t="s">
        <v>291</v>
      </c>
      <c r="H227" s="1" t="s">
        <v>233</v>
      </c>
      <c r="I227" s="1" t="s">
        <v>16</v>
      </c>
      <c r="J227" s="1" t="s">
        <v>44</v>
      </c>
      <c r="K227" s="1" t="s">
        <v>18</v>
      </c>
      <c r="L227" s="7">
        <v>44246.591666666667</v>
      </c>
      <c r="M227" s="1" t="s">
        <v>19</v>
      </c>
      <c r="N227" s="2">
        <v>44243.164583333331</v>
      </c>
      <c r="O227" s="1" t="s">
        <v>618</v>
      </c>
      <c r="P227" s="1" t="s">
        <v>619</v>
      </c>
      <c r="Q227" s="1" t="s">
        <v>20</v>
      </c>
      <c r="R227" s="1" t="s">
        <v>68</v>
      </c>
      <c r="U227" t="str">
        <f t="array" ref="U227">LOOKUP(2,1/(COUNTIF($U$1:U226,$C$2:$C$550)=0),$C$2:$C$550)</f>
        <v>PALO ALTO CONFIGURATION</v>
      </c>
      <c r="V227" s="3" t="str">
        <f t="shared" si="10"/>
        <v>No SLA for Request</v>
      </c>
      <c r="W227" t="str">
        <f t="shared" si="11"/>
        <v>No</v>
      </c>
    </row>
    <row r="228" spans="1:23" ht="12.75" x14ac:dyDescent="0.2">
      <c r="A228" s="1">
        <v>111618</v>
      </c>
      <c r="B228" s="4">
        <v>44242.713194444441</v>
      </c>
      <c r="C228" s="1" t="s">
        <v>292</v>
      </c>
      <c r="D228" s="1" t="s">
        <v>628</v>
      </c>
      <c r="E228" s="1" t="s">
        <v>668</v>
      </c>
      <c r="F228" s="1" t="str">
        <f t="shared" si="9"/>
        <v>Aurora Miller</v>
      </c>
      <c r="G228" s="1" t="s">
        <v>35</v>
      </c>
      <c r="H228" s="1" t="s">
        <v>233</v>
      </c>
      <c r="I228" s="1" t="s">
        <v>16</v>
      </c>
      <c r="J228" s="1" t="s">
        <v>17</v>
      </c>
      <c r="K228" s="1" t="s">
        <v>18</v>
      </c>
      <c r="L228" s="7">
        <v>44242.713194444441</v>
      </c>
      <c r="M228" s="1" t="s">
        <v>37</v>
      </c>
      <c r="N228" s="2">
        <v>45155.213194444441</v>
      </c>
      <c r="O228" s="1" t="s">
        <v>618</v>
      </c>
      <c r="P228" s="1" t="s">
        <v>619</v>
      </c>
      <c r="Q228" s="1" t="s">
        <v>101</v>
      </c>
      <c r="R228" s="1" t="s">
        <v>21</v>
      </c>
      <c r="U228" t="str">
        <f t="array" ref="U228">LOOKUP(2,1/(COUNTIF($U$1:U227,$C$2:$C$550)=0),$C$2:$C$550)</f>
        <v>Auto creation of PO from Approved ReqJDEitions</v>
      </c>
      <c r="V228" s="3">
        <f t="shared" si="10"/>
        <v>44249</v>
      </c>
      <c r="W228" t="str">
        <f t="shared" si="11"/>
        <v>Yes</v>
      </c>
    </row>
    <row r="229" spans="1:23" ht="12.75" x14ac:dyDescent="0.2">
      <c r="A229" s="1">
        <v>111593</v>
      </c>
      <c r="B229" s="4">
        <v>44215.979861111111</v>
      </c>
      <c r="C229" s="1" t="s">
        <v>293</v>
      </c>
      <c r="D229" s="1" t="s">
        <v>628</v>
      </c>
      <c r="E229" s="1" t="s">
        <v>668</v>
      </c>
      <c r="F229" s="1" t="str">
        <f t="shared" si="9"/>
        <v>Aurora Miller</v>
      </c>
      <c r="G229" s="1" t="s">
        <v>35</v>
      </c>
      <c r="H229" s="1" t="s">
        <v>233</v>
      </c>
      <c r="I229" s="1" t="s">
        <v>16</v>
      </c>
      <c r="J229" s="1" t="s">
        <v>17</v>
      </c>
      <c r="K229" s="1" t="s">
        <v>18</v>
      </c>
      <c r="L229" s="7">
        <v>44238.711111111108</v>
      </c>
      <c r="M229" s="1" t="s">
        <v>19</v>
      </c>
      <c r="N229" s="2">
        <v>44216.479861111111</v>
      </c>
      <c r="O229" s="1" t="s">
        <v>618</v>
      </c>
      <c r="P229" s="1" t="s">
        <v>619</v>
      </c>
      <c r="Q229" s="1" t="s">
        <v>20</v>
      </c>
      <c r="R229" s="1" t="s">
        <v>21</v>
      </c>
      <c r="U229" t="str">
        <f t="array" ref="U229">LOOKUP(2,1/(COUNTIF($U$1:U228,$C$2:$C$550)=0),$C$2:$C$550)</f>
        <v>cannot see category in ticketing</v>
      </c>
      <c r="V229" s="3">
        <f t="shared" si="10"/>
        <v>44222</v>
      </c>
      <c r="W229" t="str">
        <f t="shared" si="11"/>
        <v>No</v>
      </c>
    </row>
    <row r="230" spans="1:23" ht="12.75" x14ac:dyDescent="0.2">
      <c r="A230" s="1">
        <v>111600</v>
      </c>
      <c r="B230" s="4">
        <v>44224.706250000003</v>
      </c>
      <c r="C230" s="1" t="s">
        <v>294</v>
      </c>
      <c r="D230" s="1" t="s">
        <v>628</v>
      </c>
      <c r="E230" s="1" t="s">
        <v>668</v>
      </c>
      <c r="F230" s="1" t="str">
        <f t="shared" si="9"/>
        <v>Aurora Miller</v>
      </c>
      <c r="G230" s="1" t="s">
        <v>35</v>
      </c>
      <c r="H230" s="1" t="s">
        <v>233</v>
      </c>
      <c r="I230" s="1" t="s">
        <v>16</v>
      </c>
      <c r="J230" s="1" t="s">
        <v>44</v>
      </c>
      <c r="K230" s="1" t="s">
        <v>18</v>
      </c>
      <c r="L230" s="7">
        <v>44232.736805555556</v>
      </c>
      <c r="M230" s="1" t="s">
        <v>19</v>
      </c>
      <c r="N230" s="2">
        <v>44225.206250000003</v>
      </c>
      <c r="O230" s="1" t="s">
        <v>618</v>
      </c>
      <c r="P230" s="1" t="s">
        <v>619</v>
      </c>
      <c r="Q230" s="1" t="s">
        <v>20</v>
      </c>
      <c r="R230" s="1" t="s">
        <v>21</v>
      </c>
      <c r="U230" t="str">
        <f t="array" ref="U230">LOOKUP(2,1/(COUNTIF($U$1:U229,$C$2:$C$550)=0),$C$2:$C$550)</f>
        <v>testing ticketing not appearing</v>
      </c>
      <c r="V230" s="3" t="str">
        <f t="shared" si="10"/>
        <v>No SLA for Request</v>
      </c>
      <c r="W230" t="str">
        <f t="shared" si="11"/>
        <v>No</v>
      </c>
    </row>
    <row r="231" spans="1:23" ht="12.75" x14ac:dyDescent="0.2">
      <c r="A231" s="1">
        <v>111546</v>
      </c>
      <c r="B231" s="4">
        <v>44143.85</v>
      </c>
      <c r="C231" s="1" t="s">
        <v>295</v>
      </c>
      <c r="D231" s="1" t="s">
        <v>639</v>
      </c>
      <c r="E231" s="1" t="s">
        <v>683</v>
      </c>
      <c r="F231" s="1" t="str">
        <f t="shared" si="9"/>
        <v>Paul Smith</v>
      </c>
      <c r="G231" s="1" t="s">
        <v>296</v>
      </c>
      <c r="H231" s="1" t="s">
        <v>233</v>
      </c>
      <c r="I231" s="1" t="s">
        <v>29</v>
      </c>
      <c r="J231" s="1" t="s">
        <v>44</v>
      </c>
      <c r="K231" s="1" t="s">
        <v>53</v>
      </c>
      <c r="L231" s="7">
        <v>44232.709722222222</v>
      </c>
      <c r="M231" s="1" t="s">
        <v>19</v>
      </c>
      <c r="N231" s="2">
        <v>44144.35</v>
      </c>
      <c r="O231" s="1" t="s">
        <v>618</v>
      </c>
      <c r="P231" s="1" t="s">
        <v>619</v>
      </c>
      <c r="Q231" s="1" t="s">
        <v>20</v>
      </c>
      <c r="R231" s="1" t="s">
        <v>30</v>
      </c>
      <c r="U231" t="str">
        <f t="array" ref="U231">LOOKUP(2,1/(COUNTIF($U$1:U230,$C$2:$C$550)=0),$C$2:$C$550)</f>
        <v>testing not working</v>
      </c>
      <c r="V231" s="3" t="str">
        <f t="shared" si="10"/>
        <v>No SLA for Request</v>
      </c>
      <c r="W231" t="str">
        <f t="shared" si="11"/>
        <v>No</v>
      </c>
    </row>
    <row r="232" spans="1:23" ht="12.75" x14ac:dyDescent="0.2">
      <c r="A232" s="1">
        <v>111562</v>
      </c>
      <c r="B232" s="4">
        <v>44158.397916666669</v>
      </c>
      <c r="C232" s="1" t="s">
        <v>297</v>
      </c>
      <c r="D232" s="1" t="s">
        <v>652</v>
      </c>
      <c r="E232" s="1" t="s">
        <v>692</v>
      </c>
      <c r="F232" s="1" t="str">
        <f t="shared" si="9"/>
        <v>Grace Evans</v>
      </c>
      <c r="G232" s="1" t="s">
        <v>298</v>
      </c>
      <c r="H232" s="1" t="s">
        <v>233</v>
      </c>
      <c r="I232" s="1" t="s">
        <v>29</v>
      </c>
      <c r="J232" s="1" t="s">
        <v>44</v>
      </c>
      <c r="K232" s="1" t="s">
        <v>60</v>
      </c>
      <c r="L232" s="7">
        <v>44232.708333333336</v>
      </c>
      <c r="M232" s="1" t="s">
        <v>19</v>
      </c>
      <c r="N232" s="2">
        <v>44158.897916666669</v>
      </c>
      <c r="O232" s="1" t="s">
        <v>618</v>
      </c>
      <c r="P232" s="1" t="s">
        <v>619</v>
      </c>
      <c r="Q232" s="1" t="s">
        <v>20</v>
      </c>
      <c r="R232" s="1" t="s">
        <v>30</v>
      </c>
      <c r="U232" t="str">
        <f t="array" ref="U232">LOOKUP(2,1/(COUNTIF($U$1:U231,$C$2:$C$550)=0),$C$2:$C$550)</f>
        <v>assdasd testing</v>
      </c>
      <c r="V232" s="3" t="str">
        <f t="shared" si="10"/>
        <v>No SLA for Request</v>
      </c>
      <c r="W232" t="str">
        <f t="shared" si="11"/>
        <v>No</v>
      </c>
    </row>
    <row r="233" spans="1:23" ht="12.75" x14ac:dyDescent="0.2">
      <c r="A233" s="1">
        <v>111518</v>
      </c>
      <c r="B233" s="4">
        <v>44109.62222222222</v>
      </c>
      <c r="C233" s="1" t="s">
        <v>299</v>
      </c>
      <c r="D233" s="1" t="s">
        <v>627</v>
      </c>
      <c r="E233" s="1" t="s">
        <v>667</v>
      </c>
      <c r="F233" s="1" t="str">
        <f t="shared" si="9"/>
        <v>Riza Richardson</v>
      </c>
      <c r="G233" s="1" t="s">
        <v>32</v>
      </c>
      <c r="H233" s="1" t="s">
        <v>233</v>
      </c>
      <c r="I233" s="1" t="s">
        <v>16</v>
      </c>
      <c r="J233" s="1" t="s">
        <v>17</v>
      </c>
      <c r="K233" s="1" t="s">
        <v>18</v>
      </c>
      <c r="L233" s="7">
        <v>44229.709027777775</v>
      </c>
      <c r="M233" s="1" t="s">
        <v>19</v>
      </c>
      <c r="N233" s="2">
        <v>44110.12222222222</v>
      </c>
      <c r="O233" s="1" t="s">
        <v>618</v>
      </c>
      <c r="P233" s="1" t="s">
        <v>619</v>
      </c>
      <c r="Q233" s="1" t="s">
        <v>20</v>
      </c>
      <c r="R233" s="1" t="s">
        <v>26</v>
      </c>
      <c r="U233" t="str">
        <f t="array" ref="U233">LOOKUP(2,1/(COUNTIF($U$1:U232,$C$2:$C$550)=0),$C$2:$C$550)</f>
        <v>test using list</v>
      </c>
      <c r="V233" s="3">
        <f t="shared" si="10"/>
        <v>44116</v>
      </c>
      <c r="W233" t="str">
        <f t="shared" si="11"/>
        <v>No</v>
      </c>
    </row>
    <row r="234" spans="1:23" ht="12.75" x14ac:dyDescent="0.2">
      <c r="A234" s="1">
        <v>111603</v>
      </c>
      <c r="B234" s="4">
        <v>44225.484027777777</v>
      </c>
      <c r="C234" s="1" t="s">
        <v>300</v>
      </c>
      <c r="D234" s="1" t="s">
        <v>632</v>
      </c>
      <c r="E234" s="1" t="s">
        <v>672</v>
      </c>
      <c r="F234" s="1" t="str">
        <f t="shared" si="9"/>
        <v>Marvin Peters</v>
      </c>
      <c r="G234" s="1" t="s">
        <v>56</v>
      </c>
      <c r="H234" s="1" t="s">
        <v>233</v>
      </c>
      <c r="I234" s="1" t="s">
        <v>16</v>
      </c>
      <c r="J234" s="1" t="s">
        <v>17</v>
      </c>
      <c r="K234" s="1" t="s">
        <v>18</v>
      </c>
      <c r="L234" s="7">
        <v>44225.484027777777</v>
      </c>
      <c r="M234" s="1" t="s">
        <v>37</v>
      </c>
      <c r="N234" s="2">
        <v>44230.484027777777</v>
      </c>
      <c r="O234" s="1" t="s">
        <v>619</v>
      </c>
      <c r="P234" s="1" t="s">
        <v>619</v>
      </c>
      <c r="Q234" s="1" t="s">
        <v>101</v>
      </c>
      <c r="R234" s="1" t="s">
        <v>21</v>
      </c>
      <c r="U234" t="str">
        <f t="array" ref="U234">LOOKUP(2,1/(COUNTIF($U$1:U233,$C$2:$C$550)=0),$C$2:$C$550)</f>
        <v>Laptop - Battery repair</v>
      </c>
      <c r="V234" s="3">
        <f t="shared" si="10"/>
        <v>44232</v>
      </c>
      <c r="W234" t="str">
        <f t="shared" si="11"/>
        <v>Yes</v>
      </c>
    </row>
    <row r="235" spans="1:23" ht="12.75" x14ac:dyDescent="0.2">
      <c r="A235" s="1">
        <v>111582</v>
      </c>
      <c r="B235" s="4">
        <v>44183.597916666666</v>
      </c>
      <c r="C235" s="1" t="s">
        <v>301</v>
      </c>
      <c r="D235" s="1" t="s">
        <v>632</v>
      </c>
      <c r="E235" s="1" t="s">
        <v>672</v>
      </c>
      <c r="F235" s="1" t="str">
        <f t="shared" si="9"/>
        <v>Marvin Peters</v>
      </c>
      <c r="G235" s="1" t="s">
        <v>56</v>
      </c>
      <c r="H235" s="1" t="s">
        <v>233</v>
      </c>
      <c r="I235" s="1" t="s">
        <v>16</v>
      </c>
      <c r="J235" s="1" t="s">
        <v>17</v>
      </c>
      <c r="K235" s="1" t="s">
        <v>18</v>
      </c>
      <c r="L235" s="7">
        <v>44221.754166666666</v>
      </c>
      <c r="M235" s="1" t="s">
        <v>19</v>
      </c>
      <c r="N235" s="2">
        <v>44184.097916666666</v>
      </c>
      <c r="O235" s="1" t="s">
        <v>618</v>
      </c>
      <c r="P235" s="1" t="s">
        <v>619</v>
      </c>
      <c r="Q235" s="1" t="s">
        <v>20</v>
      </c>
      <c r="R235" s="1" t="s">
        <v>21</v>
      </c>
      <c r="U235" t="str">
        <f t="array" ref="U235">LOOKUP(2,1/(COUNTIF($U$1:U234,$C$2:$C$550)=0),$C$2:$C$550)</f>
        <v>Iphone support</v>
      </c>
      <c r="V235" s="3">
        <f t="shared" si="10"/>
        <v>44190</v>
      </c>
      <c r="W235" t="str">
        <f t="shared" si="11"/>
        <v>No</v>
      </c>
    </row>
    <row r="236" spans="1:23" ht="12.75" x14ac:dyDescent="0.2">
      <c r="A236" s="1">
        <v>111557</v>
      </c>
      <c r="B236" s="4">
        <v>44153.848611111112</v>
      </c>
      <c r="C236" s="1" t="s">
        <v>302</v>
      </c>
      <c r="D236" s="1" t="s">
        <v>650</v>
      </c>
      <c r="E236" s="1" t="s">
        <v>690</v>
      </c>
      <c r="F236" s="1" t="str">
        <f t="shared" si="9"/>
        <v>Bladimir Macdonald</v>
      </c>
      <c r="G236" s="1" t="s">
        <v>271</v>
      </c>
      <c r="H236" s="1" t="s">
        <v>233</v>
      </c>
      <c r="I236" s="1" t="s">
        <v>16</v>
      </c>
      <c r="J236" s="1" t="s">
        <v>44</v>
      </c>
      <c r="K236" s="1" t="s">
        <v>18</v>
      </c>
      <c r="L236" s="7">
        <v>44221.747916666667</v>
      </c>
      <c r="M236" s="1" t="s">
        <v>19</v>
      </c>
      <c r="N236" s="2">
        <v>44154.348611111112</v>
      </c>
      <c r="O236" s="1" t="s">
        <v>618</v>
      </c>
      <c r="P236" s="1" t="s">
        <v>619</v>
      </c>
      <c r="Q236" s="1" t="s">
        <v>20</v>
      </c>
      <c r="R236" s="1" t="s">
        <v>21</v>
      </c>
      <c r="U236" t="str">
        <f t="array" ref="U236">LOOKUP(2,1/(COUNTIF($U$1:U235,$C$2:$C$550)=0),$C$2:$C$550)</f>
        <v>Replace actual emails in JDE test isntance</v>
      </c>
      <c r="V236" s="3" t="str">
        <f t="shared" si="10"/>
        <v>No SLA for Request</v>
      </c>
      <c r="W236" t="str">
        <f t="shared" si="11"/>
        <v>No</v>
      </c>
    </row>
    <row r="237" spans="1:23" ht="12.75" x14ac:dyDescent="0.2">
      <c r="A237" s="1">
        <v>111598</v>
      </c>
      <c r="B237" s="4">
        <v>44221.713194444441</v>
      </c>
      <c r="C237" s="1" t="s">
        <v>303</v>
      </c>
      <c r="D237" s="1" t="s">
        <v>627</v>
      </c>
      <c r="E237" s="1" t="s">
        <v>667</v>
      </c>
      <c r="F237" s="1" t="str">
        <f t="shared" si="9"/>
        <v>Riza Richardson</v>
      </c>
      <c r="G237" s="1" t="s">
        <v>32</v>
      </c>
      <c r="H237" s="1" t="s">
        <v>233</v>
      </c>
      <c r="I237" s="1" t="s">
        <v>16</v>
      </c>
      <c r="J237" s="1" t="s">
        <v>44</v>
      </c>
      <c r="K237" s="1" t="s">
        <v>18</v>
      </c>
      <c r="L237" s="7">
        <v>44221.713194444441</v>
      </c>
      <c r="M237" s="1" t="s">
        <v>37</v>
      </c>
      <c r="N237" s="2">
        <v>45134.213194444441</v>
      </c>
      <c r="O237" s="1" t="s">
        <v>618</v>
      </c>
      <c r="P237" s="1" t="s">
        <v>619</v>
      </c>
      <c r="Q237" s="1" t="s">
        <v>101</v>
      </c>
      <c r="R237" s="1" t="s">
        <v>26</v>
      </c>
      <c r="U237" t="str">
        <f t="array" ref="U237">LOOKUP(2,1/(COUNTIF($U$1:U236,$C$2:$C$550)=0),$C$2:$C$550)</f>
        <v>Error in Grade Roster</v>
      </c>
      <c r="V237" s="3" t="str">
        <f t="shared" si="10"/>
        <v>No SLA for Request</v>
      </c>
      <c r="W237" t="str">
        <f t="shared" si="11"/>
        <v>Yes</v>
      </c>
    </row>
    <row r="238" spans="1:23" ht="12.75" x14ac:dyDescent="0.2">
      <c r="A238" s="1">
        <v>111592</v>
      </c>
      <c r="B238" s="4">
        <v>44211.317361111112</v>
      </c>
      <c r="C238" s="1" t="s">
        <v>304</v>
      </c>
      <c r="D238" s="1" t="s">
        <v>625</v>
      </c>
      <c r="E238" s="1" t="s">
        <v>665</v>
      </c>
      <c r="F238" s="1" t="str">
        <f t="shared" si="9"/>
        <v>Erick White</v>
      </c>
      <c r="G238" s="1" t="s">
        <v>23</v>
      </c>
      <c r="H238" s="1" t="s">
        <v>233</v>
      </c>
      <c r="I238" s="1" t="s">
        <v>29</v>
      </c>
      <c r="J238" s="1" t="s">
        <v>44</v>
      </c>
      <c r="K238" s="1" t="s">
        <v>18</v>
      </c>
      <c r="L238" s="7">
        <v>44218.668055555558</v>
      </c>
      <c r="M238" s="1" t="s">
        <v>19</v>
      </c>
      <c r="N238" s="2">
        <v>44211.817361111112</v>
      </c>
      <c r="O238" s="1" t="s">
        <v>618</v>
      </c>
      <c r="P238" s="1" t="s">
        <v>619</v>
      </c>
      <c r="Q238" s="1" t="s">
        <v>20</v>
      </c>
      <c r="R238" s="1" t="s">
        <v>78</v>
      </c>
      <c r="U238" t="str">
        <f t="array" ref="U238">LOOKUP(2,1/(COUNTIF($U$1:U237,$C$2:$C$550)=0),$C$2:$C$550)</f>
        <v>External Learning - Navigation</v>
      </c>
      <c r="V238" s="3" t="str">
        <f t="shared" si="10"/>
        <v>No SLA for Request</v>
      </c>
      <c r="W238" t="str">
        <f t="shared" si="11"/>
        <v>No</v>
      </c>
    </row>
    <row r="239" spans="1:23" ht="12.75" x14ac:dyDescent="0.2">
      <c r="A239" s="1">
        <v>111595</v>
      </c>
      <c r="B239" s="4">
        <v>44218.426388888889</v>
      </c>
      <c r="C239" s="1" t="s">
        <v>305</v>
      </c>
      <c r="D239" s="1" t="s">
        <v>625</v>
      </c>
      <c r="E239" s="1" t="s">
        <v>665</v>
      </c>
      <c r="F239" s="1" t="str">
        <f t="shared" si="9"/>
        <v>Erick White</v>
      </c>
      <c r="G239" s="1" t="s">
        <v>23</v>
      </c>
      <c r="H239" s="1" t="s">
        <v>233</v>
      </c>
      <c r="I239" s="1" t="s">
        <v>29</v>
      </c>
      <c r="J239" s="1" t="s">
        <v>17</v>
      </c>
      <c r="K239" s="1" t="s">
        <v>18</v>
      </c>
      <c r="L239" s="7">
        <v>44218.426388888889</v>
      </c>
      <c r="M239" s="1" t="s">
        <v>37</v>
      </c>
      <c r="N239" s="2">
        <v>44218.926388888889</v>
      </c>
      <c r="O239" s="1" t="s">
        <v>619</v>
      </c>
      <c r="P239" s="1" t="s">
        <v>619</v>
      </c>
      <c r="Q239" s="1" t="s">
        <v>101</v>
      </c>
      <c r="R239" s="1" t="s">
        <v>78</v>
      </c>
      <c r="U239" t="str">
        <f t="array" ref="U239">LOOKUP(2,1/(COUNTIF($U$1:U238,$C$2:$C$550)=0),$C$2:$C$550)</f>
        <v>Error Page</v>
      </c>
      <c r="V239" s="3">
        <f t="shared" si="10"/>
        <v>44225</v>
      </c>
      <c r="W239" t="str">
        <f t="shared" si="11"/>
        <v>Yes</v>
      </c>
    </row>
    <row r="240" spans="1:23" ht="12.75" x14ac:dyDescent="0.2">
      <c r="A240" s="1">
        <v>111594</v>
      </c>
      <c r="B240" s="4">
        <v>44217.367361111108</v>
      </c>
      <c r="C240" s="1" t="s">
        <v>306</v>
      </c>
      <c r="D240" s="1" t="s">
        <v>643</v>
      </c>
      <c r="E240" s="1" t="s">
        <v>683</v>
      </c>
      <c r="F240" s="1" t="str">
        <f t="shared" si="9"/>
        <v>Willard Smith</v>
      </c>
      <c r="G240" s="1" t="s">
        <v>134</v>
      </c>
      <c r="H240" s="1" t="s">
        <v>233</v>
      </c>
      <c r="I240" s="1" t="s">
        <v>29</v>
      </c>
      <c r="J240" s="1" t="s">
        <v>17</v>
      </c>
      <c r="K240" s="1" t="s">
        <v>60</v>
      </c>
      <c r="L240" s="7">
        <v>44217.367361111108</v>
      </c>
      <c r="M240" s="1" t="s">
        <v>37</v>
      </c>
      <c r="N240" s="2">
        <v>44217.867361111108</v>
      </c>
      <c r="O240" s="1" t="s">
        <v>619</v>
      </c>
      <c r="P240" s="1" t="s">
        <v>619</v>
      </c>
      <c r="Q240" s="1" t="s">
        <v>101</v>
      </c>
      <c r="R240" s="1" t="s">
        <v>30</v>
      </c>
      <c r="U240" t="str">
        <f t="array" ref="U240">LOOKUP(2,1/(COUNTIF($U$1:U239,$C$2:$C$550)=0),$C$2:$C$550)</f>
        <v>Baliwag - Desktop Error</v>
      </c>
      <c r="V240" s="3">
        <f t="shared" si="10"/>
        <v>44224</v>
      </c>
      <c r="W240" t="str">
        <f t="shared" si="11"/>
        <v>Yes</v>
      </c>
    </row>
    <row r="241" spans="1:23" ht="12.75" x14ac:dyDescent="0.2">
      <c r="A241" s="1">
        <v>111558</v>
      </c>
      <c r="B241" s="4">
        <v>44153.874305555553</v>
      </c>
      <c r="C241" s="1" t="s">
        <v>307</v>
      </c>
      <c r="D241" s="1" t="s">
        <v>628</v>
      </c>
      <c r="E241" s="1" t="s">
        <v>668</v>
      </c>
      <c r="F241" s="1" t="str">
        <f t="shared" si="9"/>
        <v>Aurora Miller</v>
      </c>
      <c r="G241" s="1" t="s">
        <v>35</v>
      </c>
      <c r="H241" s="1" t="s">
        <v>233</v>
      </c>
      <c r="I241" s="1" t="s">
        <v>16</v>
      </c>
      <c r="J241" s="1" t="s">
        <v>44</v>
      </c>
      <c r="K241" s="1" t="s">
        <v>18</v>
      </c>
      <c r="L241" s="7">
        <v>44211.695833333331</v>
      </c>
      <c r="M241" s="1" t="s">
        <v>19</v>
      </c>
      <c r="N241" s="2">
        <v>44154.374305555553</v>
      </c>
      <c r="O241" s="1" t="s">
        <v>618</v>
      </c>
      <c r="P241" s="1" t="s">
        <v>619</v>
      </c>
      <c r="Q241" s="1" t="s">
        <v>20</v>
      </c>
      <c r="R241" s="1" t="s">
        <v>21</v>
      </c>
      <c r="U241" t="str">
        <f t="array" ref="U241">LOOKUP(2,1/(COUNTIF($U$1:U240,$C$2:$C$550)=0),$C$2:$C$550)</f>
        <v>Error: Site Can't be reach</v>
      </c>
      <c r="V241" s="3" t="str">
        <f t="shared" si="10"/>
        <v>No SLA for Request</v>
      </c>
      <c r="W241" t="str">
        <f t="shared" si="11"/>
        <v>No</v>
      </c>
    </row>
    <row r="242" spans="1:23" ht="12.75" x14ac:dyDescent="0.2">
      <c r="A242" s="1">
        <v>111561</v>
      </c>
      <c r="B242" s="4">
        <v>44155.667361111111</v>
      </c>
      <c r="C242" s="1" t="s">
        <v>308</v>
      </c>
      <c r="D242" s="1" t="s">
        <v>653</v>
      </c>
      <c r="E242" s="1" t="s">
        <v>675</v>
      </c>
      <c r="F242" s="1" t="str">
        <f t="shared" si="9"/>
        <v>Jovan Brown</v>
      </c>
      <c r="G242" s="1" t="s">
        <v>309</v>
      </c>
      <c r="H242" s="1" t="s">
        <v>233</v>
      </c>
      <c r="I242" s="1" t="s">
        <v>29</v>
      </c>
      <c r="J242" s="1" t="s">
        <v>17</v>
      </c>
      <c r="K242" s="1" t="s">
        <v>60</v>
      </c>
      <c r="L242" s="7">
        <v>44204.712500000001</v>
      </c>
      <c r="M242" s="1" t="s">
        <v>19</v>
      </c>
      <c r="N242" s="2">
        <v>44156.167361111111</v>
      </c>
      <c r="O242" s="1" t="s">
        <v>618</v>
      </c>
      <c r="P242" s="1" t="s">
        <v>619</v>
      </c>
      <c r="Q242" s="1" t="s">
        <v>20</v>
      </c>
      <c r="R242" s="1" t="s">
        <v>30</v>
      </c>
      <c r="U242" t="str">
        <f t="array" ref="U242">LOOKUP(2,1/(COUNTIF($U$1:U241,$C$2:$C$550)=0),$C$2:$C$550)</f>
        <v>Personalization of iProcurement icons/button</v>
      </c>
      <c r="V242" s="3">
        <f t="shared" si="10"/>
        <v>44162</v>
      </c>
      <c r="W242" t="str">
        <f t="shared" si="11"/>
        <v>No</v>
      </c>
    </row>
    <row r="243" spans="1:23" ht="12.75" x14ac:dyDescent="0.2">
      <c r="A243" s="1">
        <v>111585</v>
      </c>
      <c r="B243" s="4">
        <v>44188.574305555558</v>
      </c>
      <c r="C243" s="1" t="s">
        <v>310</v>
      </c>
      <c r="D243" s="1" t="s">
        <v>632</v>
      </c>
      <c r="E243" s="1" t="s">
        <v>672</v>
      </c>
      <c r="F243" s="1" t="str">
        <f t="shared" si="9"/>
        <v>Marvin Peters</v>
      </c>
      <c r="G243" s="1" t="s">
        <v>56</v>
      </c>
      <c r="H243" s="1" t="s">
        <v>233</v>
      </c>
      <c r="I243" s="1" t="s">
        <v>16</v>
      </c>
      <c r="J243" s="1" t="s">
        <v>44</v>
      </c>
      <c r="K243" s="1" t="s">
        <v>18</v>
      </c>
      <c r="L243" s="7">
        <v>44201.713194444441</v>
      </c>
      <c r="M243" s="1" t="s">
        <v>19</v>
      </c>
      <c r="N243" s="2">
        <v>44189.074305555558</v>
      </c>
      <c r="O243" s="1" t="s">
        <v>618</v>
      </c>
      <c r="P243" s="1" t="s">
        <v>619</v>
      </c>
      <c r="Q243" s="1" t="s">
        <v>20</v>
      </c>
      <c r="R243" s="1" t="s">
        <v>68</v>
      </c>
      <c r="U243" t="str">
        <f t="array" ref="U243">LOOKUP(2,1/(COUNTIF($U$1:U242,$C$2:$C$550)=0),$C$2:$C$550)</f>
        <v>Create Accounting Issues</v>
      </c>
      <c r="V243" s="3" t="str">
        <f t="shared" si="10"/>
        <v>No SLA for Request</v>
      </c>
      <c r="W243" t="str">
        <f t="shared" si="11"/>
        <v>No</v>
      </c>
    </row>
    <row r="244" spans="1:23" ht="12.75" x14ac:dyDescent="0.2">
      <c r="A244" s="1">
        <v>111584</v>
      </c>
      <c r="B244" s="4">
        <v>44187.628472222219</v>
      </c>
      <c r="C244" s="1" t="s">
        <v>311</v>
      </c>
      <c r="D244" s="1" t="s">
        <v>628</v>
      </c>
      <c r="E244" s="1" t="s">
        <v>668</v>
      </c>
      <c r="F244" s="1" t="str">
        <f t="shared" si="9"/>
        <v>Aurora Miller</v>
      </c>
      <c r="G244" s="1" t="s">
        <v>35</v>
      </c>
      <c r="H244" s="1" t="s">
        <v>233</v>
      </c>
      <c r="I244" s="1" t="s">
        <v>16</v>
      </c>
      <c r="J244" s="1" t="s">
        <v>44</v>
      </c>
      <c r="K244" s="1" t="s">
        <v>18</v>
      </c>
      <c r="L244" s="7">
        <v>44201.685416666667</v>
      </c>
      <c r="M244" s="1" t="s">
        <v>19</v>
      </c>
      <c r="N244" s="2">
        <v>44188.128472222219</v>
      </c>
      <c r="O244" s="1" t="s">
        <v>618</v>
      </c>
      <c r="P244" s="1" t="s">
        <v>619</v>
      </c>
      <c r="Q244" s="1" t="s">
        <v>20</v>
      </c>
      <c r="R244" s="1" t="s">
        <v>21</v>
      </c>
      <c r="U244" t="str">
        <f t="array" ref="U244">LOOKUP(2,1/(COUNTIF($U$1:U243,$C$2:$C$550)=0),$C$2:$C$550)</f>
        <v>Disable "Sickness" and "Other"</v>
      </c>
      <c r="V244" s="3" t="str">
        <f t="shared" si="10"/>
        <v>No SLA for Request</v>
      </c>
      <c r="W244" t="str">
        <f t="shared" si="11"/>
        <v>No</v>
      </c>
    </row>
    <row r="245" spans="1:23" ht="12.75" x14ac:dyDescent="0.2">
      <c r="A245" s="1">
        <v>111580</v>
      </c>
      <c r="B245" s="4">
        <v>44179.786111111112</v>
      </c>
      <c r="C245" s="1" t="s">
        <v>312</v>
      </c>
      <c r="D245" s="1" t="s">
        <v>628</v>
      </c>
      <c r="E245" s="1" t="s">
        <v>668</v>
      </c>
      <c r="F245" s="1" t="str">
        <f t="shared" si="9"/>
        <v>Aurora Miller</v>
      </c>
      <c r="G245" s="1" t="s">
        <v>35</v>
      </c>
      <c r="H245" s="1" t="s">
        <v>233</v>
      </c>
      <c r="I245" s="1" t="s">
        <v>16</v>
      </c>
      <c r="J245" s="1" t="s">
        <v>17</v>
      </c>
      <c r="K245" s="1" t="s">
        <v>18</v>
      </c>
      <c r="L245" s="7">
        <v>44187.717361111114</v>
      </c>
      <c r="M245" s="1" t="s">
        <v>19</v>
      </c>
      <c r="N245" s="2">
        <v>44180.286111111112</v>
      </c>
      <c r="O245" s="1" t="s">
        <v>618</v>
      </c>
      <c r="P245" s="1" t="s">
        <v>619</v>
      </c>
      <c r="Q245" s="1" t="s">
        <v>20</v>
      </c>
      <c r="R245" s="1" t="s">
        <v>21</v>
      </c>
      <c r="U245" t="str">
        <f t="array" ref="U245">LOOKUP(2,1/(COUNTIF($U$1:U244,$C$2:$C$550)=0),$C$2:$C$550)</f>
        <v>Altering Field - External Learning</v>
      </c>
      <c r="V245" s="3">
        <f t="shared" si="10"/>
        <v>44186</v>
      </c>
      <c r="W245" t="str">
        <f t="shared" si="11"/>
        <v>No</v>
      </c>
    </row>
    <row r="246" spans="1:23" ht="12.75" x14ac:dyDescent="0.2">
      <c r="A246" s="1">
        <v>111568</v>
      </c>
      <c r="B246" s="4">
        <v>44166.645138888889</v>
      </c>
      <c r="C246" s="1" t="s">
        <v>313</v>
      </c>
      <c r="D246" s="1" t="s">
        <v>654</v>
      </c>
      <c r="E246" s="1" t="s">
        <v>693</v>
      </c>
      <c r="F246" s="1" t="str">
        <f t="shared" si="9"/>
        <v>Pradeep Sharma</v>
      </c>
      <c r="G246" s="1" t="s">
        <v>314</v>
      </c>
      <c r="H246" s="1" t="s">
        <v>233</v>
      </c>
      <c r="I246" s="1" t="s">
        <v>29</v>
      </c>
      <c r="J246" s="1" t="s">
        <v>44</v>
      </c>
      <c r="K246" s="1" t="s">
        <v>60</v>
      </c>
      <c r="L246" s="7">
        <v>44179.651388888888</v>
      </c>
      <c r="M246" s="1" t="s">
        <v>19</v>
      </c>
      <c r="N246" s="2">
        <v>44167.145138888889</v>
      </c>
      <c r="O246" s="1" t="s">
        <v>618</v>
      </c>
      <c r="P246" s="1" t="s">
        <v>619</v>
      </c>
      <c r="Q246" s="1" t="s">
        <v>20</v>
      </c>
      <c r="R246" s="1" t="s">
        <v>78</v>
      </c>
      <c r="U246" t="str">
        <f t="array" ref="U246">LOOKUP(2,1/(COUNTIF($U$1:U245,$C$2:$C$550)=0),$C$2:$C$550)</f>
        <v>Request to restart again the SAP Dev Server</v>
      </c>
      <c r="V246" s="3" t="str">
        <f t="shared" si="10"/>
        <v>No SLA for Request</v>
      </c>
      <c r="W246" t="str">
        <f t="shared" si="11"/>
        <v>No</v>
      </c>
    </row>
    <row r="247" spans="1:23" ht="12.75" x14ac:dyDescent="0.2">
      <c r="A247" s="1">
        <v>111533</v>
      </c>
      <c r="B247" s="4">
        <v>44113.648611111108</v>
      </c>
      <c r="C247" s="1" t="s">
        <v>315</v>
      </c>
      <c r="D247" s="1" t="s">
        <v>628</v>
      </c>
      <c r="E247" s="1" t="s">
        <v>668</v>
      </c>
      <c r="F247" s="1" t="str">
        <f t="shared" si="9"/>
        <v>Aurora Miller</v>
      </c>
      <c r="G247" s="1" t="s">
        <v>35</v>
      </c>
      <c r="H247" s="1" t="s">
        <v>233</v>
      </c>
      <c r="I247" s="1" t="s">
        <v>16</v>
      </c>
      <c r="J247" s="1" t="s">
        <v>44</v>
      </c>
      <c r="K247" s="1" t="s">
        <v>18</v>
      </c>
      <c r="L247" s="7">
        <v>44179.440972222219</v>
      </c>
      <c r="M247" s="1" t="s">
        <v>19</v>
      </c>
      <c r="N247" s="2">
        <v>44114.148611111108</v>
      </c>
      <c r="O247" s="1" t="s">
        <v>618</v>
      </c>
      <c r="P247" s="1" t="s">
        <v>619</v>
      </c>
      <c r="Q247" s="1" t="s">
        <v>20</v>
      </c>
      <c r="R247" s="1" t="s">
        <v>21</v>
      </c>
      <c r="U247" t="str">
        <f t="array" ref="U247">LOOKUP(2,1/(COUNTIF($U$1:U246,$C$2:$C$550)=0),$C$2:$C$550)</f>
        <v>VPN accounts</v>
      </c>
      <c r="V247" s="3" t="str">
        <f t="shared" si="10"/>
        <v>No SLA for Request</v>
      </c>
      <c r="W247" t="str">
        <f t="shared" si="11"/>
        <v>No</v>
      </c>
    </row>
    <row r="248" spans="1:23" ht="12.75" x14ac:dyDescent="0.2">
      <c r="A248" s="1">
        <v>111567</v>
      </c>
      <c r="B248" s="4">
        <v>44166.496527777781</v>
      </c>
      <c r="C248" s="1" t="s">
        <v>316</v>
      </c>
      <c r="D248" s="1" t="s">
        <v>655</v>
      </c>
      <c r="E248" s="1" t="s">
        <v>694</v>
      </c>
      <c r="F248" s="1" t="str">
        <f t="shared" si="9"/>
        <v>Rex Farris</v>
      </c>
      <c r="G248" s="1" t="s">
        <v>317</v>
      </c>
      <c r="H248" s="1" t="s">
        <v>233</v>
      </c>
      <c r="I248" s="1" t="s">
        <v>29</v>
      </c>
      <c r="J248" s="1" t="s">
        <v>44</v>
      </c>
      <c r="K248" s="1" t="s">
        <v>60</v>
      </c>
      <c r="L248" s="7">
        <v>44169.730555555558</v>
      </c>
      <c r="M248" s="1" t="s">
        <v>19</v>
      </c>
      <c r="N248" s="2">
        <v>44166.996527777781</v>
      </c>
      <c r="O248" s="1" t="s">
        <v>618</v>
      </c>
      <c r="P248" s="1" t="s">
        <v>619</v>
      </c>
      <c r="Q248" s="1" t="s">
        <v>20</v>
      </c>
      <c r="R248" s="1" t="s">
        <v>78</v>
      </c>
      <c r="U248" t="str">
        <f t="array" ref="U248">LOOKUP(2,1/(COUNTIF($U$1:U247,$C$2:$C$550)=0),$C$2:$C$550)</f>
        <v>VPN accounts creation</v>
      </c>
      <c r="V248" s="3" t="str">
        <f t="shared" si="10"/>
        <v>No SLA for Request</v>
      </c>
      <c r="W248" t="str">
        <f t="shared" si="11"/>
        <v>No</v>
      </c>
    </row>
    <row r="249" spans="1:23" ht="12.75" x14ac:dyDescent="0.2">
      <c r="A249" s="1">
        <v>111563</v>
      </c>
      <c r="B249" s="4">
        <v>44160.290972222225</v>
      </c>
      <c r="C249" s="1" t="s">
        <v>318</v>
      </c>
      <c r="D249" s="1" t="s">
        <v>625</v>
      </c>
      <c r="E249" s="1" t="s">
        <v>665</v>
      </c>
      <c r="F249" s="1" t="str">
        <f t="shared" si="9"/>
        <v>Erick White</v>
      </c>
      <c r="G249" s="1" t="s">
        <v>23</v>
      </c>
      <c r="H249" s="1" t="s">
        <v>233</v>
      </c>
      <c r="I249" s="1" t="s">
        <v>29</v>
      </c>
      <c r="J249" s="1" t="s">
        <v>44</v>
      </c>
      <c r="K249" s="1" t="s">
        <v>18</v>
      </c>
      <c r="L249" s="7">
        <v>44169.613194444442</v>
      </c>
      <c r="M249" s="1" t="s">
        <v>19</v>
      </c>
      <c r="N249" s="2">
        <v>44160.790972222225</v>
      </c>
      <c r="O249" s="1" t="s">
        <v>618</v>
      </c>
      <c r="P249" s="1" t="s">
        <v>619</v>
      </c>
      <c r="Q249" s="1" t="s">
        <v>20</v>
      </c>
      <c r="R249" s="1" t="s">
        <v>78</v>
      </c>
      <c r="U249" t="str">
        <f t="array" ref="U249">LOOKUP(2,1/(COUNTIF($U$1:U248,$C$2:$C$550)=0),$C$2:$C$550)</f>
        <v>Open IP ports</v>
      </c>
      <c r="V249" s="3" t="str">
        <f t="shared" si="10"/>
        <v>No SLA for Request</v>
      </c>
      <c r="W249" t="str">
        <f t="shared" si="11"/>
        <v>No</v>
      </c>
    </row>
    <row r="250" spans="1:23" ht="12.75" x14ac:dyDescent="0.2">
      <c r="A250" s="1">
        <v>111547</v>
      </c>
      <c r="B250" s="4">
        <v>44144.597222222219</v>
      </c>
      <c r="C250" s="1" t="s">
        <v>304</v>
      </c>
      <c r="D250" s="1" t="s">
        <v>625</v>
      </c>
      <c r="E250" s="1" t="s">
        <v>665</v>
      </c>
      <c r="F250" s="1" t="str">
        <f t="shared" si="9"/>
        <v>Erick White</v>
      </c>
      <c r="G250" s="1" t="s">
        <v>23</v>
      </c>
      <c r="H250" s="1" t="s">
        <v>233</v>
      </c>
      <c r="I250" s="1" t="s">
        <v>29</v>
      </c>
      <c r="J250" s="1" t="s">
        <v>44</v>
      </c>
      <c r="K250" s="1" t="s">
        <v>18</v>
      </c>
      <c r="L250" s="7">
        <v>44169.611111111109</v>
      </c>
      <c r="M250" s="1" t="s">
        <v>19</v>
      </c>
      <c r="N250" s="2">
        <v>44145.097222222219</v>
      </c>
      <c r="O250" s="1" t="s">
        <v>618</v>
      </c>
      <c r="P250" s="1" t="s">
        <v>619</v>
      </c>
      <c r="Q250" s="1" t="s">
        <v>20</v>
      </c>
      <c r="R250" s="1" t="s">
        <v>78</v>
      </c>
      <c r="U250" t="str">
        <f t="array" ref="U250">LOOKUP(2,1/(COUNTIF($U$1:U249,$C$2:$C$550)=0),$C$2:$C$550)</f>
        <v>Request additional storage</v>
      </c>
      <c r="V250" s="3" t="str">
        <f t="shared" si="10"/>
        <v>No SLA for Request</v>
      </c>
      <c r="W250" t="str">
        <f t="shared" si="11"/>
        <v>No</v>
      </c>
    </row>
    <row r="251" spans="1:23" ht="12.75" x14ac:dyDescent="0.2">
      <c r="A251" s="1">
        <v>111545</v>
      </c>
      <c r="B251" s="4">
        <v>44140.67291666667</v>
      </c>
      <c r="C251" s="1" t="s">
        <v>318</v>
      </c>
      <c r="D251" s="1" t="s">
        <v>625</v>
      </c>
      <c r="E251" s="1" t="s">
        <v>665</v>
      </c>
      <c r="F251" s="1" t="str">
        <f t="shared" si="9"/>
        <v>Erick White</v>
      </c>
      <c r="G251" s="1" t="s">
        <v>23</v>
      </c>
      <c r="H251" s="1" t="s">
        <v>233</v>
      </c>
      <c r="I251" s="1" t="s">
        <v>29</v>
      </c>
      <c r="J251" s="1" t="s">
        <v>44</v>
      </c>
      <c r="K251" s="1" t="s">
        <v>18</v>
      </c>
      <c r="L251" s="7">
        <v>44169.61041666667</v>
      </c>
      <c r="M251" s="1" t="s">
        <v>19</v>
      </c>
      <c r="N251" s="2">
        <v>44141.17291666667</v>
      </c>
      <c r="O251" s="1" t="s">
        <v>618</v>
      </c>
      <c r="P251" s="1" t="s">
        <v>619</v>
      </c>
      <c r="Q251" s="1" t="s">
        <v>20</v>
      </c>
      <c r="R251" s="1" t="s">
        <v>78</v>
      </c>
      <c r="U251" t="str">
        <f t="array" ref="U251">LOOKUP(2,1/(COUNTIF($U$1:U250,$C$2:$C$550)=0),$C$2:$C$550)</f>
        <v>Open Ports fro FTP data connection</v>
      </c>
      <c r="V251" s="3" t="str">
        <f t="shared" si="10"/>
        <v>No SLA for Request</v>
      </c>
      <c r="W251" t="str">
        <f t="shared" si="11"/>
        <v>No</v>
      </c>
    </row>
    <row r="252" spans="1:23" ht="12.75" x14ac:dyDescent="0.2">
      <c r="A252" s="1">
        <v>111167</v>
      </c>
      <c r="B252" s="4">
        <v>43440.046527777777</v>
      </c>
      <c r="C252" s="1" t="s">
        <v>319</v>
      </c>
      <c r="D252" s="1" t="s">
        <v>640</v>
      </c>
      <c r="E252" s="1" t="s">
        <v>680</v>
      </c>
      <c r="F252" s="1" t="str">
        <f t="shared" si="9"/>
        <v>Joseph Reynolds</v>
      </c>
      <c r="G252" s="1" t="s">
        <v>103</v>
      </c>
      <c r="H252" s="1" t="s">
        <v>233</v>
      </c>
      <c r="I252" s="1" t="s">
        <v>29</v>
      </c>
      <c r="J252" s="1" t="s">
        <v>44</v>
      </c>
      <c r="K252" s="1" t="s">
        <v>18</v>
      </c>
      <c r="L252" s="7">
        <v>44168.729166666664</v>
      </c>
      <c r="M252" s="1" t="s">
        <v>19</v>
      </c>
      <c r="N252" s="2">
        <v>43441.046527777777</v>
      </c>
      <c r="O252" s="1" t="s">
        <v>618</v>
      </c>
      <c r="P252" s="1" t="s">
        <v>619</v>
      </c>
      <c r="Q252" s="1" t="s">
        <v>20</v>
      </c>
      <c r="R252" s="1" t="s">
        <v>78</v>
      </c>
      <c r="U252" t="str">
        <f t="array" ref="U252">LOOKUP(2,1/(COUNTIF($U$1:U251,$C$2:$C$550)=0),$C$2:$C$550)</f>
        <v>Secure Connection Failed page - TEST Instance</v>
      </c>
      <c r="V252" s="3" t="str">
        <f t="shared" si="10"/>
        <v>No SLA for Request</v>
      </c>
      <c r="W252" t="str">
        <f t="shared" si="11"/>
        <v>No</v>
      </c>
    </row>
    <row r="253" spans="1:23" ht="12.75" x14ac:dyDescent="0.2">
      <c r="A253" s="1">
        <v>111542</v>
      </c>
      <c r="B253" s="4">
        <v>44130.520138888889</v>
      </c>
      <c r="C253" s="1" t="s">
        <v>320</v>
      </c>
      <c r="D253" s="1" t="s">
        <v>652</v>
      </c>
      <c r="E253" s="1" t="s">
        <v>692</v>
      </c>
      <c r="F253" s="1" t="str">
        <f t="shared" si="9"/>
        <v>Grace Evans</v>
      </c>
      <c r="G253" s="1" t="s">
        <v>298</v>
      </c>
      <c r="H253" s="1" t="s">
        <v>233</v>
      </c>
      <c r="I253" s="1" t="s">
        <v>29</v>
      </c>
      <c r="J253" s="1" t="s">
        <v>17</v>
      </c>
      <c r="K253" s="1" t="s">
        <v>53</v>
      </c>
      <c r="L253" s="7">
        <v>44168.725694444445</v>
      </c>
      <c r="M253" s="1" t="s">
        <v>19</v>
      </c>
      <c r="N253" s="2">
        <v>44131.708333333336</v>
      </c>
      <c r="O253" s="1" t="s">
        <v>618</v>
      </c>
      <c r="P253" s="1" t="s">
        <v>619</v>
      </c>
      <c r="Q253" s="1" t="s">
        <v>20</v>
      </c>
      <c r="R253" s="1" t="s">
        <v>30</v>
      </c>
      <c r="U253" t="str">
        <f t="array" ref="U253">LOOKUP(2,1/(COUNTIF($U$1:U252,$C$2:$C$550)=0),$C$2:$C$550)</f>
        <v>Error in log-in</v>
      </c>
      <c r="V253" s="3">
        <f t="shared" si="10"/>
        <v>44137</v>
      </c>
      <c r="W253" t="str">
        <f t="shared" si="11"/>
        <v>No</v>
      </c>
    </row>
    <row r="254" spans="1:23" ht="12.75" x14ac:dyDescent="0.2">
      <c r="A254" s="1">
        <v>111429</v>
      </c>
      <c r="B254" s="4">
        <v>43983.818749999999</v>
      </c>
      <c r="C254" s="1" t="s">
        <v>321</v>
      </c>
      <c r="D254" s="1" t="s">
        <v>641</v>
      </c>
      <c r="E254" s="1" t="s">
        <v>681</v>
      </c>
      <c r="F254" s="1" t="str">
        <f t="shared" si="9"/>
        <v>Kimberly Jones</v>
      </c>
      <c r="G254" s="1" t="s">
        <v>106</v>
      </c>
      <c r="H254" s="1" t="s">
        <v>233</v>
      </c>
      <c r="I254" s="1" t="s">
        <v>16</v>
      </c>
      <c r="J254" s="1" t="s">
        <v>44</v>
      </c>
      <c r="K254" s="1" t="s">
        <v>18</v>
      </c>
      <c r="L254" s="7">
        <v>44168.32916666667</v>
      </c>
      <c r="M254" s="1" t="s">
        <v>19</v>
      </c>
      <c r="N254" s="2">
        <v>43984.318749999999</v>
      </c>
      <c r="O254" s="1" t="s">
        <v>618</v>
      </c>
      <c r="P254" s="1" t="s">
        <v>619</v>
      </c>
      <c r="Q254" s="1" t="s">
        <v>20</v>
      </c>
      <c r="R254" s="1" t="s">
        <v>26</v>
      </c>
      <c r="U254" t="str">
        <f t="array" ref="U254">LOOKUP(2,1/(COUNTIF($U$1:U253,$C$2:$C$550)=0),$C$2:$C$550)</f>
        <v>New VPN Account</v>
      </c>
      <c r="V254" s="3" t="str">
        <f t="shared" si="10"/>
        <v>No SLA for Request</v>
      </c>
      <c r="W254" t="str">
        <f t="shared" si="11"/>
        <v>No</v>
      </c>
    </row>
    <row r="255" spans="1:23" ht="12.75" x14ac:dyDescent="0.2">
      <c r="A255" s="1">
        <v>111569</v>
      </c>
      <c r="B255" s="4">
        <v>44167.785416666666</v>
      </c>
      <c r="C255" s="1" t="s">
        <v>322</v>
      </c>
      <c r="D255" s="1" t="s">
        <v>656</v>
      </c>
      <c r="E255" s="1" t="s">
        <v>695</v>
      </c>
      <c r="F255" s="1" t="str">
        <f t="shared" si="9"/>
        <v>Belle Garner</v>
      </c>
      <c r="G255" s="1" t="s">
        <v>323</v>
      </c>
      <c r="H255" s="1" t="s">
        <v>233</v>
      </c>
      <c r="I255" s="1" t="s">
        <v>29</v>
      </c>
      <c r="J255" s="1" t="s">
        <v>17</v>
      </c>
      <c r="K255" s="1" t="s">
        <v>60</v>
      </c>
      <c r="L255" s="7">
        <v>44167.785416666666</v>
      </c>
      <c r="M255" s="1" t="s">
        <v>37</v>
      </c>
      <c r="N255" s="2">
        <v>44168.285416666666</v>
      </c>
      <c r="O255" s="1" t="s">
        <v>619</v>
      </c>
      <c r="P255" s="1" t="s">
        <v>619</v>
      </c>
      <c r="Q255" s="1" t="s">
        <v>101</v>
      </c>
      <c r="R255" s="1" t="s">
        <v>30</v>
      </c>
      <c r="U255" t="str">
        <f t="array" ref="U255">LOOKUP(2,1/(COUNTIF($U$1:U254,$C$2:$C$550)=0),$C$2:$C$550)</f>
        <v>Approval - Personal Information (Basic Details)</v>
      </c>
      <c r="V255" s="3">
        <f t="shared" si="10"/>
        <v>44174</v>
      </c>
      <c r="W255" t="str">
        <f t="shared" si="11"/>
        <v>Yes</v>
      </c>
    </row>
    <row r="256" spans="1:23" ht="12.75" x14ac:dyDescent="0.2">
      <c r="A256" s="1">
        <v>111174</v>
      </c>
      <c r="B256" s="4">
        <v>43565.615972222222</v>
      </c>
      <c r="C256" s="1" t="s">
        <v>324</v>
      </c>
      <c r="D256" s="1" t="s">
        <v>651</v>
      </c>
      <c r="E256" s="1" t="s">
        <v>691</v>
      </c>
      <c r="F256" s="1" t="str">
        <f t="shared" si="9"/>
        <v>Cheena Carols</v>
      </c>
      <c r="G256" s="1" t="s">
        <v>291</v>
      </c>
      <c r="H256" s="1" t="s">
        <v>233</v>
      </c>
      <c r="I256" s="1" t="s">
        <v>16</v>
      </c>
      <c r="J256" s="1" t="s">
        <v>17</v>
      </c>
      <c r="K256" s="1" t="s">
        <v>18</v>
      </c>
      <c r="L256" s="7">
        <v>44166.71875</v>
      </c>
      <c r="M256" s="1" t="s">
        <v>37</v>
      </c>
      <c r="N256" s="2">
        <v>43570.615972222222</v>
      </c>
      <c r="O256" s="1" t="s">
        <v>619</v>
      </c>
      <c r="P256" s="1" t="s">
        <v>619</v>
      </c>
      <c r="Q256" s="1" t="s">
        <v>101</v>
      </c>
      <c r="R256" s="1" t="s">
        <v>26</v>
      </c>
      <c r="U256" t="str">
        <f t="array" ref="U256">LOOKUP(2,1/(COUNTIF($U$1:U255,$C$2:$C$550)=0),$C$2:$C$550)</f>
        <v>Open UDP ports 161 and 162</v>
      </c>
      <c r="V256" s="3">
        <f t="shared" si="10"/>
        <v>43572</v>
      </c>
      <c r="W256" t="str">
        <f t="shared" si="11"/>
        <v>No</v>
      </c>
    </row>
    <row r="257" spans="1:23" ht="12.75" x14ac:dyDescent="0.2">
      <c r="A257" s="1">
        <v>111566</v>
      </c>
      <c r="B257" s="4">
        <v>44166.493750000001</v>
      </c>
      <c r="C257" s="1" t="s">
        <v>316</v>
      </c>
      <c r="D257" s="1" t="s">
        <v>655</v>
      </c>
      <c r="E257" s="1" t="s">
        <v>694</v>
      </c>
      <c r="F257" s="1" t="str">
        <f t="shared" si="9"/>
        <v>Rex Farris</v>
      </c>
      <c r="G257" s="1" t="s">
        <v>317</v>
      </c>
      <c r="H257" s="1" t="s">
        <v>233</v>
      </c>
      <c r="I257" s="1" t="s">
        <v>29</v>
      </c>
      <c r="J257" s="1" t="s">
        <v>44</v>
      </c>
      <c r="K257" s="1" t="s">
        <v>60</v>
      </c>
      <c r="L257" s="7">
        <v>44166.493750000001</v>
      </c>
      <c r="M257" s="1" t="s">
        <v>37</v>
      </c>
      <c r="N257" s="2">
        <v>44166.993750000001</v>
      </c>
      <c r="O257" s="1" t="s">
        <v>619</v>
      </c>
      <c r="P257" s="1" t="s">
        <v>619</v>
      </c>
      <c r="Q257" s="1" t="s">
        <v>101</v>
      </c>
      <c r="R257" s="1" t="s">
        <v>78</v>
      </c>
      <c r="U257" t="str">
        <f t="array" ref="U257">LOOKUP(2,1/(COUNTIF($U$1:U256,$C$2:$C$550)=0),$C$2:$C$550)</f>
        <v>Leave Management - Leave Balance Issue</v>
      </c>
      <c r="V257" s="3" t="str">
        <f t="shared" si="10"/>
        <v>No SLA for Request</v>
      </c>
      <c r="W257" t="str">
        <f t="shared" si="11"/>
        <v>Yes</v>
      </c>
    </row>
    <row r="258" spans="1:23" ht="12.75" x14ac:dyDescent="0.2">
      <c r="A258" s="1">
        <v>111559</v>
      </c>
      <c r="B258" s="4">
        <v>44154.399305555555</v>
      </c>
      <c r="C258" s="1" t="s">
        <v>325</v>
      </c>
      <c r="D258" s="1" t="s">
        <v>648</v>
      </c>
      <c r="E258" s="1" t="s">
        <v>688</v>
      </c>
      <c r="F258" s="1" t="str">
        <f t="shared" ref="F258:F321" si="12">CONCATENATE(D258," ",E258)</f>
        <v>Vic Vincent</v>
      </c>
      <c r="G258" s="1" t="s">
        <v>199</v>
      </c>
      <c r="H258" s="1" t="s">
        <v>233</v>
      </c>
      <c r="I258" s="1" t="s">
        <v>16</v>
      </c>
      <c r="J258" s="1" t="s">
        <v>17</v>
      </c>
      <c r="K258" s="1" t="s">
        <v>18</v>
      </c>
      <c r="L258" s="7">
        <v>44159.73541666667</v>
      </c>
      <c r="M258" s="1" t="s">
        <v>19</v>
      </c>
      <c r="N258" s="2">
        <v>44154.565972222219</v>
      </c>
      <c r="O258" s="1" t="s">
        <v>618</v>
      </c>
      <c r="P258" s="1" t="s">
        <v>619</v>
      </c>
      <c r="Q258" s="1" t="s">
        <v>20</v>
      </c>
      <c r="R258" s="1" t="s">
        <v>26</v>
      </c>
      <c r="U258" t="str">
        <f t="array" ref="U258">LOOKUP(2,1/(COUNTIF($U$1:U257,$C$2:$C$550)=0),$C$2:$C$550)</f>
        <v>HP Printer not working</v>
      </c>
      <c r="V258" s="3">
        <f t="shared" si="10"/>
        <v>44161</v>
      </c>
      <c r="W258" t="str">
        <f t="shared" si="11"/>
        <v>No</v>
      </c>
    </row>
    <row r="259" spans="1:23" ht="12.75" x14ac:dyDescent="0.2">
      <c r="A259" s="1">
        <v>111480</v>
      </c>
      <c r="B259" s="4">
        <v>44053.428472222222</v>
      </c>
      <c r="C259" s="1" t="s">
        <v>326</v>
      </c>
      <c r="D259" s="1" t="s">
        <v>650</v>
      </c>
      <c r="E259" s="1" t="s">
        <v>690</v>
      </c>
      <c r="F259" s="1" t="str">
        <f t="shared" si="12"/>
        <v>Bladimir Macdonald</v>
      </c>
      <c r="G259" s="1" t="s">
        <v>271</v>
      </c>
      <c r="H259" s="1" t="s">
        <v>233</v>
      </c>
      <c r="I259" s="1" t="s">
        <v>16</v>
      </c>
      <c r="J259" s="1" t="s">
        <v>44</v>
      </c>
      <c r="K259" s="1" t="s">
        <v>18</v>
      </c>
      <c r="L259" s="7">
        <v>44158.388888888891</v>
      </c>
      <c r="M259" s="1" t="s">
        <v>19</v>
      </c>
      <c r="N259" s="2">
        <v>44053.928472222222</v>
      </c>
      <c r="O259" s="1" t="s">
        <v>618</v>
      </c>
      <c r="P259" s="1" t="s">
        <v>619</v>
      </c>
      <c r="Q259" s="1" t="s">
        <v>20</v>
      </c>
      <c r="R259" s="1" t="s">
        <v>68</v>
      </c>
      <c r="U259" t="str">
        <f t="array" ref="U259">LOOKUP(2,1/(COUNTIF($U$1:U258,$C$2:$C$550)=0),$C$2:$C$550)</f>
        <v>Dell SoppotAssist has detected a failing component</v>
      </c>
      <c r="V259" s="3" t="str">
        <f t="shared" ref="V259:V322" si="13">IF(J259="Request","No SLA for Request", IF(AND(H259="Emergency",J259="Incident / Problem"),B259+TIME(4,0,0),IF(AND(H259="High",J259="Incident / Problem"),WORKDAY(B259,3,0),IF(AND(H259="Normal",J259="Incident / Problem"),WORKDAY(B259,5,0),IF(AND(H259="Low",J259="Incident / Problem"),WORKDAY(B259,10,10),"")))))</f>
        <v>No SLA for Request</v>
      </c>
      <c r="W259" t="str">
        <f t="shared" ref="W259:W322" si="14">IF(N259&gt;L259,"Yes","No")</f>
        <v>No</v>
      </c>
    </row>
    <row r="260" spans="1:23" ht="12.75" x14ac:dyDescent="0.2">
      <c r="A260" s="1">
        <v>111520</v>
      </c>
      <c r="B260" s="4">
        <v>44109.713194444441</v>
      </c>
      <c r="C260" s="1" t="s">
        <v>327</v>
      </c>
      <c r="D260" s="1" t="s">
        <v>628</v>
      </c>
      <c r="E260" s="1" t="s">
        <v>668</v>
      </c>
      <c r="F260" s="1" t="str">
        <f t="shared" si="12"/>
        <v>Aurora Miller</v>
      </c>
      <c r="G260" s="1" t="s">
        <v>35</v>
      </c>
      <c r="H260" s="1" t="s">
        <v>233</v>
      </c>
      <c r="I260" s="1" t="s">
        <v>16</v>
      </c>
      <c r="J260" s="1" t="s">
        <v>17</v>
      </c>
      <c r="K260" s="1" t="s">
        <v>18</v>
      </c>
      <c r="L260" s="7">
        <v>44153.738194444442</v>
      </c>
      <c r="M260" s="1" t="s">
        <v>19</v>
      </c>
      <c r="N260" s="2" t="s">
        <v>620</v>
      </c>
      <c r="O260" s="1" t="s">
        <v>618</v>
      </c>
      <c r="P260" s="1" t="s">
        <v>619</v>
      </c>
      <c r="Q260" s="1" t="s">
        <v>20</v>
      </c>
      <c r="R260" s="1" t="s">
        <v>21</v>
      </c>
      <c r="U260" t="str">
        <f t="array" ref="U260">LOOKUP(2,1/(COUNTIF($U$1:U259,$C$2:$C$550)=0),$C$2:$C$550)</f>
        <v>HR Technical Analyzer Output</v>
      </c>
      <c r="V260" s="3">
        <f t="shared" si="13"/>
        <v>44116</v>
      </c>
      <c r="W260" t="str">
        <f t="shared" si="14"/>
        <v>Yes</v>
      </c>
    </row>
    <row r="261" spans="1:23" ht="12.75" x14ac:dyDescent="0.2">
      <c r="A261" s="1">
        <v>111548</v>
      </c>
      <c r="B261" s="4">
        <v>44144.62777777778</v>
      </c>
      <c r="C261" s="1" t="s">
        <v>328</v>
      </c>
      <c r="D261" s="1" t="s">
        <v>627</v>
      </c>
      <c r="E261" s="1" t="s">
        <v>667</v>
      </c>
      <c r="F261" s="1" t="str">
        <f t="shared" si="12"/>
        <v>Riza Richardson</v>
      </c>
      <c r="G261" s="1" t="s">
        <v>32</v>
      </c>
      <c r="H261" s="1" t="s">
        <v>233</v>
      </c>
      <c r="I261" s="1" t="s">
        <v>16</v>
      </c>
      <c r="J261" s="1" t="s">
        <v>17</v>
      </c>
      <c r="K261" s="1" t="s">
        <v>18</v>
      </c>
      <c r="L261" s="7">
        <v>44151.622916666667</v>
      </c>
      <c r="M261" s="1" t="s">
        <v>19</v>
      </c>
      <c r="N261" s="2">
        <v>44145.12777777778</v>
      </c>
      <c r="O261" s="1" t="s">
        <v>618</v>
      </c>
      <c r="P261" s="1" t="s">
        <v>619</v>
      </c>
      <c r="Q261" s="1" t="s">
        <v>20</v>
      </c>
      <c r="R261" s="1" t="s">
        <v>26</v>
      </c>
      <c r="U261" t="str">
        <f t="array" ref="U261">LOOKUP(2,1/(COUNTIF($U$1:U260,$C$2:$C$550)=0),$C$2:$C$550)</f>
        <v>Sophos Firewall Support</v>
      </c>
      <c r="V261" s="3">
        <f t="shared" si="13"/>
        <v>44151</v>
      </c>
      <c r="W261" t="str">
        <f t="shared" si="14"/>
        <v>No</v>
      </c>
    </row>
    <row r="262" spans="1:23" ht="12.75" x14ac:dyDescent="0.2">
      <c r="A262" s="1">
        <v>111541</v>
      </c>
      <c r="B262" s="4">
        <v>44130.488194444442</v>
      </c>
      <c r="C262" s="1" t="s">
        <v>329</v>
      </c>
      <c r="D262" s="1" t="s">
        <v>652</v>
      </c>
      <c r="E262" s="1" t="s">
        <v>692</v>
      </c>
      <c r="F262" s="1" t="str">
        <f t="shared" si="12"/>
        <v>Grace Evans</v>
      </c>
      <c r="G262" s="1" t="s">
        <v>298</v>
      </c>
      <c r="H262" s="1" t="s">
        <v>233</v>
      </c>
      <c r="I262" s="1" t="s">
        <v>29</v>
      </c>
      <c r="J262" s="1" t="s">
        <v>17</v>
      </c>
      <c r="K262" s="1" t="s">
        <v>53</v>
      </c>
      <c r="L262" s="7">
        <v>44145.930555555555</v>
      </c>
      <c r="M262" s="1" t="s">
        <v>19</v>
      </c>
      <c r="N262" s="2">
        <v>44131.708333333336</v>
      </c>
      <c r="O262" s="1" t="s">
        <v>618</v>
      </c>
      <c r="P262" s="1" t="s">
        <v>619</v>
      </c>
      <c r="Q262" s="1" t="s">
        <v>20</v>
      </c>
      <c r="R262" s="1" t="s">
        <v>30</v>
      </c>
      <c r="U262" t="str">
        <f t="array" ref="U262">LOOKUP(2,1/(COUNTIF($U$1:U261,$C$2:$C$550)=0),$C$2:$C$550)</f>
        <v>Unique Value for Transaction Flexfield Issue</v>
      </c>
      <c r="V262" s="3">
        <f t="shared" si="13"/>
        <v>44137</v>
      </c>
      <c r="W262" t="str">
        <f t="shared" si="14"/>
        <v>No</v>
      </c>
    </row>
    <row r="263" spans="1:23" ht="12.75" x14ac:dyDescent="0.2">
      <c r="A263" s="1">
        <v>111555</v>
      </c>
      <c r="B263" s="4">
        <v>44145.926388888889</v>
      </c>
      <c r="C263" s="1" t="s">
        <v>330</v>
      </c>
      <c r="D263" s="1" t="s">
        <v>651</v>
      </c>
      <c r="E263" s="1" t="s">
        <v>691</v>
      </c>
      <c r="F263" s="1" t="str">
        <f t="shared" si="12"/>
        <v>Cheena Carols</v>
      </c>
      <c r="G263" s="1" t="s">
        <v>291</v>
      </c>
      <c r="H263" s="1" t="s">
        <v>233</v>
      </c>
      <c r="I263" s="1" t="s">
        <v>29</v>
      </c>
      <c r="J263" s="1" t="s">
        <v>44</v>
      </c>
      <c r="K263" s="1" t="s">
        <v>18</v>
      </c>
      <c r="L263" s="7">
        <v>44145.926388888889</v>
      </c>
      <c r="M263" s="1" t="s">
        <v>37</v>
      </c>
      <c r="N263" s="2">
        <v>44146.426388888889</v>
      </c>
      <c r="O263" s="1" t="s">
        <v>619</v>
      </c>
      <c r="P263" s="1" t="s">
        <v>618</v>
      </c>
      <c r="Q263" s="1" t="s">
        <v>101</v>
      </c>
      <c r="R263" s="1" t="s">
        <v>78</v>
      </c>
      <c r="U263" t="str">
        <f t="array" ref="U263">LOOKUP(2,1/(COUNTIF($U$1:U262,$C$2:$C$550)=0),$C$2:$C$550)</f>
        <v>No Success when Generating Reports</v>
      </c>
      <c r="V263" s="3" t="str">
        <f t="shared" si="13"/>
        <v>No SLA for Request</v>
      </c>
      <c r="W263" t="str">
        <f t="shared" si="14"/>
        <v>Yes</v>
      </c>
    </row>
    <row r="264" spans="1:23" ht="12.75" x14ac:dyDescent="0.2">
      <c r="A264" s="1">
        <v>111482</v>
      </c>
      <c r="B264" s="4">
        <v>44055.923611111109</v>
      </c>
      <c r="C264" s="1" t="s">
        <v>331</v>
      </c>
      <c r="D264" s="1" t="s">
        <v>631</v>
      </c>
      <c r="E264" s="1" t="s">
        <v>671</v>
      </c>
      <c r="F264" s="1" t="str">
        <f t="shared" si="12"/>
        <v>Jane Wilberts</v>
      </c>
      <c r="G264" s="1" t="s">
        <v>52</v>
      </c>
      <c r="H264" s="1" t="s">
        <v>233</v>
      </c>
      <c r="I264" s="1" t="s">
        <v>16</v>
      </c>
      <c r="J264" s="1" t="s">
        <v>44</v>
      </c>
      <c r="K264" s="1" t="s">
        <v>18</v>
      </c>
      <c r="L264" s="7">
        <v>44145.407638888886</v>
      </c>
      <c r="M264" s="1" t="s">
        <v>19</v>
      </c>
      <c r="N264" s="2">
        <v>44056.423611111109</v>
      </c>
      <c r="O264" s="1" t="s">
        <v>618</v>
      </c>
      <c r="P264" s="1" t="s">
        <v>619</v>
      </c>
      <c r="Q264" s="1" t="s">
        <v>20</v>
      </c>
      <c r="R264" s="1" t="s">
        <v>26</v>
      </c>
      <c r="U264" t="str">
        <f t="array" ref="U264">LOOKUP(2,1/(COUNTIF($U$1:U263,$C$2:$C$550)=0),$C$2:$C$550)</f>
        <v>Password Reset Issue (AY 2020-2021 1st Sem)</v>
      </c>
      <c r="V264" s="3" t="str">
        <f t="shared" si="13"/>
        <v>No SLA for Request</v>
      </c>
      <c r="W264" t="str">
        <f t="shared" si="14"/>
        <v>No</v>
      </c>
    </row>
    <row r="265" spans="1:23" ht="12.75" x14ac:dyDescent="0.2">
      <c r="A265" s="1">
        <v>111534</v>
      </c>
      <c r="B265" s="4">
        <v>44119.602083333331</v>
      </c>
      <c r="C265" s="1" t="s">
        <v>332</v>
      </c>
      <c r="D265" s="1" t="s">
        <v>634</v>
      </c>
      <c r="E265" s="1" t="s">
        <v>674</v>
      </c>
      <c r="F265" s="1" t="str">
        <f t="shared" si="12"/>
        <v>Melody Thompson</v>
      </c>
      <c r="G265" s="1" t="s">
        <v>65</v>
      </c>
      <c r="H265" s="1" t="s">
        <v>233</v>
      </c>
      <c r="I265" s="1" t="s">
        <v>16</v>
      </c>
      <c r="J265" s="1" t="s">
        <v>44</v>
      </c>
      <c r="K265" s="1" t="s">
        <v>18</v>
      </c>
      <c r="L265" s="7">
        <v>44144.87777777778</v>
      </c>
      <c r="M265" s="1" t="s">
        <v>19</v>
      </c>
      <c r="N265" s="2" t="s">
        <v>620</v>
      </c>
      <c r="O265" s="1" t="s">
        <v>618</v>
      </c>
      <c r="P265" s="1" t="s">
        <v>619</v>
      </c>
      <c r="Q265" s="1" t="s">
        <v>20</v>
      </c>
      <c r="R265" s="1" t="s">
        <v>26</v>
      </c>
      <c r="U265" t="str">
        <f t="array" ref="U265">LOOKUP(2,1/(COUNTIF($U$1:U264,$C$2:$C$550)=0),$C$2:$C$550)</f>
        <v>Login Issues(AY 2020-2021 1st Sem)</v>
      </c>
      <c r="V265" s="3" t="str">
        <f t="shared" si="13"/>
        <v>No SLA for Request</v>
      </c>
      <c r="W265" t="str">
        <f t="shared" si="14"/>
        <v>Yes</v>
      </c>
    </row>
    <row r="266" spans="1:23" ht="12.75" x14ac:dyDescent="0.2">
      <c r="A266" s="1">
        <v>111505</v>
      </c>
      <c r="B266" s="4">
        <v>44097.645833333336</v>
      </c>
      <c r="C266" s="1" t="s">
        <v>333</v>
      </c>
      <c r="D266" s="1" t="s">
        <v>624</v>
      </c>
      <c r="E266" s="1" t="s">
        <v>635</v>
      </c>
      <c r="F266" s="1" t="str">
        <f t="shared" si="12"/>
        <v>Jasper John</v>
      </c>
      <c r="G266" s="1" t="s">
        <v>14</v>
      </c>
      <c r="H266" s="1" t="s">
        <v>233</v>
      </c>
      <c r="I266" s="1" t="s">
        <v>16</v>
      </c>
      <c r="J266" s="1" t="s">
        <v>17</v>
      </c>
      <c r="K266" s="1" t="s">
        <v>18</v>
      </c>
      <c r="L266" s="7">
        <v>44138.737500000003</v>
      </c>
      <c r="M266" s="1" t="s">
        <v>19</v>
      </c>
      <c r="N266" s="2" t="s">
        <v>620</v>
      </c>
      <c r="O266" s="1" t="s">
        <v>618</v>
      </c>
      <c r="P266" s="1" t="s">
        <v>619</v>
      </c>
      <c r="Q266" s="1" t="s">
        <v>20</v>
      </c>
      <c r="R266" s="1" t="s">
        <v>21</v>
      </c>
      <c r="U266" t="str">
        <f t="array" ref="U266">LOOKUP(2,1/(COUNTIF($U$1:U265,$C$2:$C$550)=0),$C$2:$C$550)</f>
        <v>Password Issue (AY 2020-2021 1st Sem)</v>
      </c>
      <c r="V266" s="3">
        <f t="shared" si="13"/>
        <v>44104</v>
      </c>
      <c r="W266" t="str">
        <f t="shared" si="14"/>
        <v>Yes</v>
      </c>
    </row>
    <row r="267" spans="1:23" ht="12.75" x14ac:dyDescent="0.2">
      <c r="A267" s="1">
        <v>111544</v>
      </c>
      <c r="B267" s="4">
        <v>44132.398611111108</v>
      </c>
      <c r="C267" s="1" t="s">
        <v>334</v>
      </c>
      <c r="D267" s="1" t="s">
        <v>652</v>
      </c>
      <c r="E267" s="1" t="s">
        <v>692</v>
      </c>
      <c r="F267" s="1" t="str">
        <f t="shared" si="12"/>
        <v>Grace Evans</v>
      </c>
      <c r="G267" s="1" t="s">
        <v>298</v>
      </c>
      <c r="H267" s="1" t="s">
        <v>233</v>
      </c>
      <c r="I267" s="1" t="s">
        <v>29</v>
      </c>
      <c r="J267" s="1" t="s">
        <v>17</v>
      </c>
      <c r="K267" s="1" t="s">
        <v>60</v>
      </c>
      <c r="L267" s="7">
        <v>44138.729861111111</v>
      </c>
      <c r="M267" s="1" t="s">
        <v>19</v>
      </c>
      <c r="N267" s="2">
        <v>44133.708333333336</v>
      </c>
      <c r="O267" s="1" t="s">
        <v>618</v>
      </c>
      <c r="P267" s="1" t="s">
        <v>619</v>
      </c>
      <c r="Q267" s="1" t="s">
        <v>20</v>
      </c>
      <c r="R267" s="1" t="s">
        <v>30</v>
      </c>
      <c r="U267" t="str">
        <f t="array" ref="U267">LOOKUP(2,1/(COUNTIF($U$1:U266,$C$2:$C$550)=0),$C$2:$C$550)</f>
        <v>ODSM Issue (AY 2020-2021 1st Sem)</v>
      </c>
      <c r="V267" s="3">
        <f t="shared" si="13"/>
        <v>44139</v>
      </c>
      <c r="W267" t="str">
        <f t="shared" si="14"/>
        <v>No</v>
      </c>
    </row>
    <row r="268" spans="1:23" ht="12.75" x14ac:dyDescent="0.2">
      <c r="A268" s="1">
        <v>111468</v>
      </c>
      <c r="B268" s="4">
        <v>44021.661111111112</v>
      </c>
      <c r="C268" s="1" t="s">
        <v>335</v>
      </c>
      <c r="D268" s="1" t="s">
        <v>639</v>
      </c>
      <c r="E268" s="1" t="s">
        <v>683</v>
      </c>
      <c r="F268" s="1" t="str">
        <f t="shared" si="12"/>
        <v>Paul Smith</v>
      </c>
      <c r="G268" s="1" t="s">
        <v>296</v>
      </c>
      <c r="H268" s="1" t="s">
        <v>233</v>
      </c>
      <c r="I268" s="1" t="s">
        <v>29</v>
      </c>
      <c r="J268" s="1" t="s">
        <v>17</v>
      </c>
      <c r="K268" s="1" t="s">
        <v>53</v>
      </c>
      <c r="L268" s="7">
        <v>44134.711111111108</v>
      </c>
      <c r="M268" s="1" t="s">
        <v>19</v>
      </c>
      <c r="N268" s="2">
        <v>44022.161111111112</v>
      </c>
      <c r="O268" s="1" t="s">
        <v>618</v>
      </c>
      <c r="P268" s="1" t="s">
        <v>619</v>
      </c>
      <c r="Q268" s="1" t="s">
        <v>20</v>
      </c>
      <c r="R268" s="1" t="s">
        <v>78</v>
      </c>
      <c r="U268" t="str">
        <f t="array" ref="U268">LOOKUP(2,1/(COUNTIF($U$1:U267,$C$2:$C$550)=0),$C$2:$C$550)</f>
        <v>Sending Email Notification (AY 2020-2021 1st Sem)</v>
      </c>
      <c r="V268" s="3">
        <f t="shared" si="13"/>
        <v>44028</v>
      </c>
      <c r="W268" t="str">
        <f t="shared" si="14"/>
        <v>No</v>
      </c>
    </row>
    <row r="269" spans="1:23" ht="12.75" x14ac:dyDescent="0.2">
      <c r="A269" s="1">
        <v>111538</v>
      </c>
      <c r="B269" s="4">
        <v>44124.606944444444</v>
      </c>
      <c r="C269" s="1" t="s">
        <v>336</v>
      </c>
      <c r="D269" s="1" t="s">
        <v>652</v>
      </c>
      <c r="E269" s="1" t="s">
        <v>692</v>
      </c>
      <c r="F269" s="1" t="str">
        <f t="shared" si="12"/>
        <v>Grace Evans</v>
      </c>
      <c r="G269" s="1" t="s">
        <v>298</v>
      </c>
      <c r="H269" s="1" t="s">
        <v>233</v>
      </c>
      <c r="I269" s="1" t="s">
        <v>29</v>
      </c>
      <c r="J269" s="1" t="s">
        <v>17</v>
      </c>
      <c r="K269" s="1" t="s">
        <v>60</v>
      </c>
      <c r="L269" s="7">
        <v>44127.866666666669</v>
      </c>
      <c r="M269" s="1" t="s">
        <v>19</v>
      </c>
      <c r="N269" s="2">
        <v>44125.708333333336</v>
      </c>
      <c r="O269" s="1" t="s">
        <v>618</v>
      </c>
      <c r="P269" s="1" t="s">
        <v>619</v>
      </c>
      <c r="Q269" s="1" t="s">
        <v>20</v>
      </c>
      <c r="R269" s="1" t="s">
        <v>30</v>
      </c>
      <c r="U269" t="str">
        <f t="array" ref="U269">LOOKUP(2,1/(COUNTIF($U$1:U268,$C$2:$C$550)=0),$C$2:$C$550)</f>
        <v>Slow Performance issue (AY 2020-2021 1st Sem)</v>
      </c>
      <c r="V269" s="3">
        <f t="shared" si="13"/>
        <v>44131</v>
      </c>
      <c r="W269" t="str">
        <f t="shared" si="14"/>
        <v>No</v>
      </c>
    </row>
    <row r="270" spans="1:23" ht="12.75" x14ac:dyDescent="0.2">
      <c r="A270" s="1">
        <v>111536</v>
      </c>
      <c r="B270" s="4">
        <v>44123.580555555556</v>
      </c>
      <c r="C270" s="1" t="s">
        <v>337</v>
      </c>
      <c r="D270" s="1" t="s">
        <v>636</v>
      </c>
      <c r="E270" s="1" t="s">
        <v>676</v>
      </c>
      <c r="F270" s="1" t="str">
        <f t="shared" si="12"/>
        <v>Atom Short</v>
      </c>
      <c r="G270" s="1" t="s">
        <v>77</v>
      </c>
      <c r="H270" s="1" t="s">
        <v>233</v>
      </c>
      <c r="I270" s="1" t="s">
        <v>29</v>
      </c>
      <c r="J270" s="1" t="s">
        <v>17</v>
      </c>
      <c r="K270" s="1" t="s">
        <v>60</v>
      </c>
      <c r="L270" s="7">
        <v>44127.865972222222</v>
      </c>
      <c r="M270" s="1" t="s">
        <v>19</v>
      </c>
      <c r="N270" s="2">
        <v>44124.708333333336</v>
      </c>
      <c r="O270" s="1" t="s">
        <v>618</v>
      </c>
      <c r="P270" s="1" t="s">
        <v>619</v>
      </c>
      <c r="Q270" s="1" t="s">
        <v>20</v>
      </c>
      <c r="R270" s="1" t="s">
        <v>30</v>
      </c>
      <c r="U270" t="str">
        <f t="array" ref="U270">LOOKUP(2,1/(COUNTIF($U$1:U269,$C$2:$C$550)=0),$C$2:$C$550)</f>
        <v>Login Issues (AY 2020-2021 1st Sem)</v>
      </c>
      <c r="V270" s="3">
        <f t="shared" si="13"/>
        <v>44130</v>
      </c>
      <c r="W270" t="str">
        <f t="shared" si="14"/>
        <v>No</v>
      </c>
    </row>
    <row r="271" spans="1:23" ht="12.75" x14ac:dyDescent="0.2">
      <c r="A271" s="1">
        <v>111516</v>
      </c>
      <c r="B271" s="4">
        <v>44109.4</v>
      </c>
      <c r="C271" s="1" t="s">
        <v>338</v>
      </c>
      <c r="D271" s="1" t="s">
        <v>654</v>
      </c>
      <c r="E271" s="1" t="s">
        <v>693</v>
      </c>
      <c r="F271" s="1" t="str">
        <f t="shared" si="12"/>
        <v>Pradeep Sharma</v>
      </c>
      <c r="G271" s="1" t="s">
        <v>314</v>
      </c>
      <c r="H271" s="1" t="s">
        <v>233</v>
      </c>
      <c r="I271" s="1" t="s">
        <v>29</v>
      </c>
      <c r="J271" s="1" t="s">
        <v>17</v>
      </c>
      <c r="K271" s="1" t="s">
        <v>53</v>
      </c>
      <c r="L271" s="7">
        <v>44127.865277777775</v>
      </c>
      <c r="M271" s="1" t="s">
        <v>19</v>
      </c>
      <c r="N271" s="2">
        <v>44110.708333333336</v>
      </c>
      <c r="O271" s="1" t="s">
        <v>618</v>
      </c>
      <c r="P271" s="1" t="s">
        <v>619</v>
      </c>
      <c r="Q271" s="1" t="s">
        <v>20</v>
      </c>
      <c r="R271" s="1" t="s">
        <v>30</v>
      </c>
      <c r="U271" t="str">
        <f t="array" ref="U271">LOOKUP(2,1/(COUNTIF($U$1:U270,$C$2:$C$550)=0),$C$2:$C$550)</f>
        <v>Old System unit parts and unused laptops (beacon a</v>
      </c>
      <c r="V271" s="3">
        <f t="shared" si="13"/>
        <v>44116</v>
      </c>
      <c r="W271" t="str">
        <f t="shared" si="14"/>
        <v>No</v>
      </c>
    </row>
    <row r="272" spans="1:23" ht="12.75" x14ac:dyDescent="0.2">
      <c r="A272" s="1">
        <v>111509</v>
      </c>
      <c r="B272" s="4">
        <v>44102.566666666666</v>
      </c>
      <c r="C272" s="1" t="s">
        <v>339</v>
      </c>
      <c r="D272" s="1" t="s">
        <v>654</v>
      </c>
      <c r="E272" s="1" t="s">
        <v>693</v>
      </c>
      <c r="F272" s="1" t="str">
        <f t="shared" si="12"/>
        <v>Pradeep Sharma</v>
      </c>
      <c r="G272" s="1" t="s">
        <v>314</v>
      </c>
      <c r="H272" s="1" t="s">
        <v>233</v>
      </c>
      <c r="I272" s="1" t="s">
        <v>29</v>
      </c>
      <c r="J272" s="1" t="s">
        <v>44</v>
      </c>
      <c r="K272" s="1" t="s">
        <v>60</v>
      </c>
      <c r="L272" s="7">
        <v>44127.863888888889</v>
      </c>
      <c r="M272" s="1" t="s">
        <v>19</v>
      </c>
      <c r="N272" s="2">
        <v>44103.708333333336</v>
      </c>
      <c r="O272" s="1" t="s">
        <v>618</v>
      </c>
      <c r="P272" s="1" t="s">
        <v>619</v>
      </c>
      <c r="Q272" s="1" t="s">
        <v>20</v>
      </c>
      <c r="R272" s="1" t="s">
        <v>30</v>
      </c>
      <c r="U272" t="str">
        <f t="array" ref="U272">LOOKUP(2,1/(COUNTIF($U$1:U271,$C$2:$C$550)=0),$C$2:$C$550)</f>
        <v>Desktop Service</v>
      </c>
      <c r="V272" s="3" t="str">
        <f t="shared" si="13"/>
        <v>No SLA for Request</v>
      </c>
      <c r="W272" t="str">
        <f t="shared" si="14"/>
        <v>No</v>
      </c>
    </row>
    <row r="273" spans="1:23" ht="12.75" x14ac:dyDescent="0.2">
      <c r="A273" s="1">
        <v>111524</v>
      </c>
      <c r="B273" s="4">
        <v>44109.791666666664</v>
      </c>
      <c r="C273" s="1" t="s">
        <v>340</v>
      </c>
      <c r="D273" s="1" t="s">
        <v>628</v>
      </c>
      <c r="E273" s="1" t="s">
        <v>668</v>
      </c>
      <c r="F273" s="1" t="str">
        <f t="shared" si="12"/>
        <v>Aurora Miller</v>
      </c>
      <c r="G273" s="1" t="s">
        <v>35</v>
      </c>
      <c r="H273" s="1" t="s">
        <v>233</v>
      </c>
      <c r="I273" s="1" t="s">
        <v>16</v>
      </c>
      <c r="J273" s="1" t="s">
        <v>17</v>
      </c>
      <c r="K273" s="1" t="s">
        <v>18</v>
      </c>
      <c r="L273" s="7">
        <v>44120.583333333336</v>
      </c>
      <c r="M273" s="1" t="s">
        <v>19</v>
      </c>
      <c r="N273" s="2" t="s">
        <v>620</v>
      </c>
      <c r="O273" s="1" t="s">
        <v>618</v>
      </c>
      <c r="P273" s="1" t="s">
        <v>619</v>
      </c>
      <c r="Q273" s="1" t="s">
        <v>20</v>
      </c>
      <c r="R273" s="1" t="s">
        <v>21</v>
      </c>
      <c r="U273" t="str">
        <f t="array" ref="U273">LOOKUP(2,1/(COUNTIF($U$1:U272,$C$2:$C$550)=0),$C$2:$C$550)</f>
        <v>Google Drive not working</v>
      </c>
      <c r="V273" s="3">
        <f t="shared" si="13"/>
        <v>44116</v>
      </c>
      <c r="W273" t="str">
        <f t="shared" si="14"/>
        <v>Yes</v>
      </c>
    </row>
    <row r="274" spans="1:23" ht="12.75" x14ac:dyDescent="0.2">
      <c r="A274" s="1">
        <v>111525</v>
      </c>
      <c r="B274" s="4">
        <v>44109.815972222219</v>
      </c>
      <c r="C274" s="1" t="s">
        <v>341</v>
      </c>
      <c r="D274" s="1" t="s">
        <v>628</v>
      </c>
      <c r="E274" s="1" t="s">
        <v>668</v>
      </c>
      <c r="F274" s="1" t="str">
        <f t="shared" si="12"/>
        <v>Aurora Miller</v>
      </c>
      <c r="G274" s="1" t="s">
        <v>35</v>
      </c>
      <c r="H274" s="1" t="s">
        <v>233</v>
      </c>
      <c r="I274" s="1" t="s">
        <v>16</v>
      </c>
      <c r="J274" s="1" t="s">
        <v>17</v>
      </c>
      <c r="K274" s="1" t="s">
        <v>18</v>
      </c>
      <c r="L274" s="7">
        <v>44120.581250000003</v>
      </c>
      <c r="M274" s="1" t="s">
        <v>19</v>
      </c>
      <c r="N274" s="2" t="s">
        <v>620</v>
      </c>
      <c r="O274" s="1" t="s">
        <v>618</v>
      </c>
      <c r="P274" s="1" t="s">
        <v>619</v>
      </c>
      <c r="Q274" s="1" t="s">
        <v>20</v>
      </c>
      <c r="R274" s="1" t="s">
        <v>21</v>
      </c>
      <c r="U274" t="str">
        <f t="array" ref="U274">LOOKUP(2,1/(COUNTIF($U$1:U273,$C$2:$C$550)=0),$C$2:$C$550)</f>
        <v>Microsoft Office Installation and Firmware update</v>
      </c>
      <c r="V274" s="3">
        <f t="shared" si="13"/>
        <v>44116</v>
      </c>
      <c r="W274" t="str">
        <f t="shared" si="14"/>
        <v>Yes</v>
      </c>
    </row>
    <row r="275" spans="1:23" ht="12.75" x14ac:dyDescent="0.2">
      <c r="A275" s="1">
        <v>111526</v>
      </c>
      <c r="B275" s="4">
        <v>44109.834722222222</v>
      </c>
      <c r="C275" s="1" t="s">
        <v>342</v>
      </c>
      <c r="D275" s="1" t="s">
        <v>628</v>
      </c>
      <c r="E275" s="1" t="s">
        <v>668</v>
      </c>
      <c r="F275" s="1" t="str">
        <f t="shared" si="12"/>
        <v>Aurora Miller</v>
      </c>
      <c r="G275" s="1" t="s">
        <v>35</v>
      </c>
      <c r="H275" s="1" t="s">
        <v>233</v>
      </c>
      <c r="I275" s="1" t="s">
        <v>16</v>
      </c>
      <c r="J275" s="1" t="s">
        <v>17</v>
      </c>
      <c r="K275" s="1" t="s">
        <v>18</v>
      </c>
      <c r="L275" s="7">
        <v>44120.580555555556</v>
      </c>
      <c r="M275" s="1" t="s">
        <v>19</v>
      </c>
      <c r="N275" s="2" t="s">
        <v>620</v>
      </c>
      <c r="O275" s="1" t="s">
        <v>618</v>
      </c>
      <c r="P275" s="1" t="s">
        <v>619</v>
      </c>
      <c r="Q275" s="1" t="s">
        <v>20</v>
      </c>
      <c r="R275" s="1" t="s">
        <v>21</v>
      </c>
      <c r="U275" t="str">
        <f t="array" ref="U275">LOOKUP(2,1/(COUNTIF($U$1:U274,$C$2:$C$550)=0),$C$2:$C$550)</f>
        <v>Defective hardisk</v>
      </c>
      <c r="V275" s="3">
        <f t="shared" si="13"/>
        <v>44116</v>
      </c>
      <c r="W275" t="str">
        <f t="shared" si="14"/>
        <v>Yes</v>
      </c>
    </row>
    <row r="276" spans="1:23" ht="12.75" x14ac:dyDescent="0.2">
      <c r="A276" s="1">
        <v>111523</v>
      </c>
      <c r="B276" s="4">
        <v>44109.790277777778</v>
      </c>
      <c r="C276" s="1" t="s">
        <v>327</v>
      </c>
      <c r="D276" s="1" t="s">
        <v>628</v>
      </c>
      <c r="E276" s="1" t="s">
        <v>668</v>
      </c>
      <c r="F276" s="1" t="str">
        <f t="shared" si="12"/>
        <v>Aurora Miller</v>
      </c>
      <c r="G276" s="1" t="s">
        <v>35</v>
      </c>
      <c r="H276" s="1" t="s">
        <v>233</v>
      </c>
      <c r="I276" s="1" t="s">
        <v>16</v>
      </c>
      <c r="J276" s="1" t="s">
        <v>17</v>
      </c>
      <c r="K276" s="1" t="s">
        <v>18</v>
      </c>
      <c r="L276" s="7">
        <v>44118.722222222219</v>
      </c>
      <c r="M276" s="1" t="s">
        <v>19</v>
      </c>
      <c r="N276" s="2" t="s">
        <v>620</v>
      </c>
      <c r="O276" s="1" t="s">
        <v>618</v>
      </c>
      <c r="P276" s="1" t="s">
        <v>619</v>
      </c>
      <c r="Q276" s="1" t="s">
        <v>20</v>
      </c>
      <c r="R276" s="1" t="s">
        <v>21</v>
      </c>
      <c r="U276" t="str">
        <f t="array" ref="U276">LOOKUP(2,1/(COUNTIF($U$1:U275,$C$2:$C$550)=0),$C$2:$C$550)</f>
        <v>laptop memory upgrade</v>
      </c>
      <c r="V276" s="3">
        <f t="shared" si="13"/>
        <v>44116</v>
      </c>
      <c r="W276" t="str">
        <f t="shared" si="14"/>
        <v>Yes</v>
      </c>
    </row>
    <row r="277" spans="1:23" ht="12.75" x14ac:dyDescent="0.2">
      <c r="A277" s="1">
        <v>111522</v>
      </c>
      <c r="B277" s="4">
        <v>44109.788888888892</v>
      </c>
      <c r="C277" s="1" t="s">
        <v>343</v>
      </c>
      <c r="D277" s="1" t="s">
        <v>628</v>
      </c>
      <c r="E277" s="1" t="s">
        <v>668</v>
      </c>
      <c r="F277" s="1" t="str">
        <f t="shared" si="12"/>
        <v>Aurora Miller</v>
      </c>
      <c r="G277" s="1" t="s">
        <v>35</v>
      </c>
      <c r="H277" s="1" t="s">
        <v>233</v>
      </c>
      <c r="I277" s="1" t="s">
        <v>16</v>
      </c>
      <c r="J277" s="1" t="s">
        <v>17</v>
      </c>
      <c r="K277" s="1" t="s">
        <v>18</v>
      </c>
      <c r="L277" s="7">
        <v>44118.72152777778</v>
      </c>
      <c r="M277" s="1" t="s">
        <v>19</v>
      </c>
      <c r="N277" s="2" t="s">
        <v>620</v>
      </c>
      <c r="O277" s="1" t="s">
        <v>618</v>
      </c>
      <c r="P277" s="1" t="s">
        <v>619</v>
      </c>
      <c r="Q277" s="1" t="s">
        <v>20</v>
      </c>
      <c r="R277" s="1" t="s">
        <v>21</v>
      </c>
      <c r="U277" t="str">
        <f t="array" ref="U277">LOOKUP(2,1/(COUNTIF($U$1:U276,$C$2:$C$550)=0),$C$2:$C$550)</f>
        <v>Buffer Error in Class COST 110</v>
      </c>
      <c r="V277" s="3">
        <f t="shared" si="13"/>
        <v>44116</v>
      </c>
      <c r="W277" t="str">
        <f t="shared" si="14"/>
        <v>Yes</v>
      </c>
    </row>
    <row r="278" spans="1:23" ht="12.75" x14ac:dyDescent="0.2">
      <c r="A278" s="1">
        <v>111521</v>
      </c>
      <c r="B278" s="4">
        <v>44109.720138888886</v>
      </c>
      <c r="C278" s="1" t="s">
        <v>344</v>
      </c>
      <c r="D278" s="1" t="s">
        <v>628</v>
      </c>
      <c r="E278" s="1" t="s">
        <v>668</v>
      </c>
      <c r="F278" s="1" t="str">
        <f t="shared" si="12"/>
        <v>Aurora Miller</v>
      </c>
      <c r="G278" s="1" t="s">
        <v>35</v>
      </c>
      <c r="H278" s="1" t="s">
        <v>233</v>
      </c>
      <c r="I278" s="1" t="s">
        <v>16</v>
      </c>
      <c r="J278" s="1" t="s">
        <v>17</v>
      </c>
      <c r="K278" s="1" t="s">
        <v>18</v>
      </c>
      <c r="L278" s="7">
        <v>44118.720833333333</v>
      </c>
      <c r="M278" s="1" t="s">
        <v>19</v>
      </c>
      <c r="N278" s="2" t="s">
        <v>620</v>
      </c>
      <c r="O278" s="1" t="s">
        <v>618</v>
      </c>
      <c r="P278" s="1" t="s">
        <v>619</v>
      </c>
      <c r="Q278" s="1" t="s">
        <v>20</v>
      </c>
      <c r="R278" s="1" t="s">
        <v>21</v>
      </c>
      <c r="U278" t="str">
        <f t="array" ref="U278">LOOKUP(2,1/(COUNTIF($U$1:U277,$C$2:$C$550)=0),$C$2:$C$550)</f>
        <v>Process multiple payroll runs of Employees</v>
      </c>
      <c r="V278" s="3">
        <f t="shared" si="13"/>
        <v>44116</v>
      </c>
      <c r="W278" t="str">
        <f t="shared" si="14"/>
        <v>Yes</v>
      </c>
    </row>
    <row r="279" spans="1:23" ht="12.75" x14ac:dyDescent="0.2">
      <c r="A279" s="1">
        <v>111519</v>
      </c>
      <c r="B279" s="4">
        <v>44109.673611111109</v>
      </c>
      <c r="C279" s="1" t="s">
        <v>345</v>
      </c>
      <c r="D279" s="1" t="s">
        <v>628</v>
      </c>
      <c r="E279" s="1" t="s">
        <v>668</v>
      </c>
      <c r="F279" s="1" t="str">
        <f t="shared" si="12"/>
        <v>Aurora Miller</v>
      </c>
      <c r="G279" s="1" t="s">
        <v>35</v>
      </c>
      <c r="H279" s="1" t="s">
        <v>233</v>
      </c>
      <c r="I279" s="1" t="s">
        <v>16</v>
      </c>
      <c r="J279" s="1" t="s">
        <v>17</v>
      </c>
      <c r="K279" s="1" t="s">
        <v>18</v>
      </c>
      <c r="L279" s="7">
        <v>44118.720138888886</v>
      </c>
      <c r="M279" s="1" t="s">
        <v>19</v>
      </c>
      <c r="N279" s="2" t="s">
        <v>620</v>
      </c>
      <c r="O279" s="1" t="s">
        <v>618</v>
      </c>
      <c r="P279" s="1" t="s">
        <v>619</v>
      </c>
      <c r="Q279" s="1" t="s">
        <v>20</v>
      </c>
      <c r="R279" s="1" t="s">
        <v>21</v>
      </c>
      <c r="U279" t="str">
        <f t="array" ref="U279">LOOKUP(2,1/(COUNTIF($U$1:U278,$C$2:$C$550)=0),$C$2:$C$550)</f>
        <v>Tasks and Targets Editing (SPMS)</v>
      </c>
      <c r="V279" s="3">
        <f t="shared" si="13"/>
        <v>44116</v>
      </c>
      <c r="W279" t="str">
        <f t="shared" si="14"/>
        <v>Yes</v>
      </c>
    </row>
    <row r="280" spans="1:23" ht="12.75" x14ac:dyDescent="0.2">
      <c r="A280" s="1">
        <v>111507</v>
      </c>
      <c r="B280" s="4">
        <v>44098.424305555556</v>
      </c>
      <c r="C280" s="1" t="s">
        <v>346</v>
      </c>
      <c r="D280" s="1" t="s">
        <v>628</v>
      </c>
      <c r="E280" s="1" t="s">
        <v>668</v>
      </c>
      <c r="F280" s="1" t="str">
        <f t="shared" si="12"/>
        <v>Aurora Miller</v>
      </c>
      <c r="G280" s="1" t="s">
        <v>35</v>
      </c>
      <c r="H280" s="1" t="s">
        <v>233</v>
      </c>
      <c r="I280" s="1" t="s">
        <v>16</v>
      </c>
      <c r="J280" s="1" t="s">
        <v>17</v>
      </c>
      <c r="K280" s="1" t="s">
        <v>18</v>
      </c>
      <c r="L280" s="7">
        <v>44118.71875</v>
      </c>
      <c r="M280" s="1" t="s">
        <v>19</v>
      </c>
      <c r="N280" s="2">
        <v>44098.924305555556</v>
      </c>
      <c r="O280" s="1" t="s">
        <v>618</v>
      </c>
      <c r="P280" s="1" t="s">
        <v>619</v>
      </c>
      <c r="Q280" s="1" t="s">
        <v>20</v>
      </c>
      <c r="R280" s="1" t="s">
        <v>21</v>
      </c>
      <c r="U280" t="str">
        <f t="array" ref="U280">LOOKUP(2,1/(COUNTIF($U$1:U279,$C$2:$C$550)=0),$C$2:$C$550)</f>
        <v>Laptop running slow</v>
      </c>
      <c r="V280" s="3">
        <f t="shared" si="13"/>
        <v>44105</v>
      </c>
      <c r="W280" t="str">
        <f t="shared" si="14"/>
        <v>No</v>
      </c>
    </row>
    <row r="281" spans="1:23" ht="12.75" x14ac:dyDescent="0.2">
      <c r="A281" s="1">
        <v>111484</v>
      </c>
      <c r="B281" s="4">
        <v>44057.416666666664</v>
      </c>
      <c r="C281" s="1" t="s">
        <v>347</v>
      </c>
      <c r="D281" s="1" t="s">
        <v>630</v>
      </c>
      <c r="E281" s="1" t="s">
        <v>670</v>
      </c>
      <c r="F281" s="1" t="str">
        <f t="shared" si="12"/>
        <v>Kenex Willows</v>
      </c>
      <c r="G281" s="1" t="s">
        <v>46</v>
      </c>
      <c r="H281" s="1" t="s">
        <v>233</v>
      </c>
      <c r="I281" s="1" t="s">
        <v>16</v>
      </c>
      <c r="J281" s="1" t="s">
        <v>44</v>
      </c>
      <c r="K281" s="1" t="s">
        <v>18</v>
      </c>
      <c r="L281" s="7">
        <v>44118.717361111114</v>
      </c>
      <c r="M281" s="1" t="s">
        <v>19</v>
      </c>
      <c r="N281" s="2">
        <v>44057.916666666664</v>
      </c>
      <c r="O281" s="1" t="s">
        <v>618</v>
      </c>
      <c r="P281" s="1" t="s">
        <v>619</v>
      </c>
      <c r="Q281" s="1" t="s">
        <v>20</v>
      </c>
      <c r="R281" s="1" t="s">
        <v>26</v>
      </c>
      <c r="U281" t="str">
        <f t="array" ref="U281">LOOKUP(2,1/(COUNTIF($U$1:U280,$C$2:$C$550)=0),$C$2:$C$550)</f>
        <v>Request Status 'No Manager'</v>
      </c>
      <c r="V281" s="3" t="str">
        <f t="shared" si="13"/>
        <v>No SLA for Request</v>
      </c>
      <c r="W281" t="str">
        <f t="shared" si="14"/>
        <v>No</v>
      </c>
    </row>
    <row r="282" spans="1:23" ht="12.75" x14ac:dyDescent="0.2">
      <c r="A282" s="1">
        <v>111527</v>
      </c>
      <c r="B282" s="4">
        <v>44110.479861111111</v>
      </c>
      <c r="C282" s="1" t="s">
        <v>348</v>
      </c>
      <c r="D282" s="1" t="s">
        <v>657</v>
      </c>
      <c r="E282" s="1" t="s">
        <v>696</v>
      </c>
      <c r="F282" s="1" t="str">
        <f t="shared" si="12"/>
        <v>Charles Thomas</v>
      </c>
      <c r="G282" s="1" t="s">
        <v>349</v>
      </c>
      <c r="H282" s="1" t="s">
        <v>233</v>
      </c>
      <c r="I282" s="1" t="s">
        <v>29</v>
      </c>
      <c r="J282" s="1" t="s">
        <v>17</v>
      </c>
      <c r="K282" s="1" t="s">
        <v>53</v>
      </c>
      <c r="L282" s="7">
        <v>44113.761805555558</v>
      </c>
      <c r="M282" s="1" t="s">
        <v>19</v>
      </c>
      <c r="N282" s="2">
        <v>44111.708333333336</v>
      </c>
      <c r="O282" s="1" t="s">
        <v>618</v>
      </c>
      <c r="P282" s="1" t="s">
        <v>619</v>
      </c>
      <c r="Q282" s="1" t="s">
        <v>20</v>
      </c>
      <c r="R282" s="1" t="s">
        <v>30</v>
      </c>
      <c r="U282" t="str">
        <f t="array" ref="U282">LOOKUP(2,1/(COUNTIF($U$1:U281,$C$2:$C$550)=0),$C$2:$C$550)</f>
        <v>OPENVPN Account</v>
      </c>
      <c r="V282" s="3">
        <f t="shared" si="13"/>
        <v>44117</v>
      </c>
      <c r="W282" t="str">
        <f t="shared" si="14"/>
        <v>No</v>
      </c>
    </row>
    <row r="283" spans="1:23" ht="12.75" x14ac:dyDescent="0.2">
      <c r="A283" s="1">
        <v>111510</v>
      </c>
      <c r="B283" s="4">
        <v>44102.601388888892</v>
      </c>
      <c r="C283" s="1" t="s">
        <v>350</v>
      </c>
      <c r="D283" s="1" t="s">
        <v>642</v>
      </c>
      <c r="E283" s="1" t="s">
        <v>682</v>
      </c>
      <c r="F283" s="1" t="str">
        <f t="shared" si="12"/>
        <v>Troy Daniels</v>
      </c>
      <c r="G283" s="1" t="s">
        <v>112</v>
      </c>
      <c r="H283" s="1" t="s">
        <v>233</v>
      </c>
      <c r="I283" s="1" t="s">
        <v>16</v>
      </c>
      <c r="J283" s="1" t="s">
        <v>44</v>
      </c>
      <c r="K283" s="1" t="s">
        <v>18</v>
      </c>
      <c r="L283" s="7">
        <v>44111.665277777778</v>
      </c>
      <c r="M283" s="1" t="s">
        <v>19</v>
      </c>
      <c r="N283" s="2">
        <v>44103.101388888892</v>
      </c>
      <c r="O283" s="1" t="s">
        <v>618</v>
      </c>
      <c r="P283" s="1" t="s">
        <v>619</v>
      </c>
      <c r="Q283" s="1" t="s">
        <v>20</v>
      </c>
      <c r="R283" s="1" t="s">
        <v>26</v>
      </c>
      <c r="U283" t="str">
        <f t="array" ref="U283">LOOKUP(2,1/(COUNTIF($U$1:U282,$C$2:$C$550)=0),$C$2:$C$550)</f>
        <v>JDE Downtime (Post Issue Ticket)</v>
      </c>
      <c r="V283" s="3" t="str">
        <f t="shared" si="13"/>
        <v>No SLA for Request</v>
      </c>
      <c r="W283" t="str">
        <f t="shared" si="14"/>
        <v>No</v>
      </c>
    </row>
    <row r="284" spans="1:23" ht="12.75" x14ac:dyDescent="0.2">
      <c r="A284" s="1">
        <v>111514</v>
      </c>
      <c r="B284" s="4">
        <v>44104.512499999997</v>
      </c>
      <c r="C284" s="1" t="s">
        <v>351</v>
      </c>
      <c r="D284" s="1" t="s">
        <v>639</v>
      </c>
      <c r="E284" s="1" t="s">
        <v>697</v>
      </c>
      <c r="F284" s="1" t="str">
        <f t="shared" si="12"/>
        <v>Paul Rivers</v>
      </c>
      <c r="G284" s="1" t="s">
        <v>352</v>
      </c>
      <c r="H284" s="1" t="s">
        <v>233</v>
      </c>
      <c r="I284" s="1" t="s">
        <v>29</v>
      </c>
      <c r="J284" s="1" t="s">
        <v>17</v>
      </c>
      <c r="K284" s="1" t="s">
        <v>53</v>
      </c>
      <c r="L284" s="7">
        <v>44104.512499999997</v>
      </c>
      <c r="M284" s="1" t="s">
        <v>37</v>
      </c>
      <c r="N284" s="2">
        <v>44105.708333333336</v>
      </c>
      <c r="O284" s="1" t="s">
        <v>619</v>
      </c>
      <c r="P284" s="1" t="s">
        <v>619</v>
      </c>
      <c r="Q284" s="1" t="s">
        <v>101</v>
      </c>
      <c r="R284" s="1" t="s">
        <v>30</v>
      </c>
      <c r="U284" t="str">
        <f t="array" ref="U284">LOOKUP(2,1/(COUNTIF($U$1:U283,$C$2:$C$550)=0),$C$2:$C$550)</f>
        <v>Slow performance and defective dell battery</v>
      </c>
      <c r="V284" s="3">
        <f t="shared" si="13"/>
        <v>44111</v>
      </c>
      <c r="W284" t="str">
        <f t="shared" si="14"/>
        <v>Yes</v>
      </c>
    </row>
    <row r="285" spans="1:23" ht="12.75" x14ac:dyDescent="0.2">
      <c r="A285" s="1">
        <v>111513</v>
      </c>
      <c r="B285" s="4">
        <v>44104.511111111111</v>
      </c>
      <c r="C285" s="1" t="s">
        <v>351</v>
      </c>
      <c r="D285" s="1" t="s">
        <v>639</v>
      </c>
      <c r="E285" s="1" t="s">
        <v>697</v>
      </c>
      <c r="F285" s="1" t="str">
        <f t="shared" si="12"/>
        <v>Paul Rivers</v>
      </c>
      <c r="G285" s="1" t="s">
        <v>352</v>
      </c>
      <c r="H285" s="1" t="s">
        <v>233</v>
      </c>
      <c r="I285" s="1" t="s">
        <v>29</v>
      </c>
      <c r="J285" s="1" t="s">
        <v>17</v>
      </c>
      <c r="K285" s="1" t="s">
        <v>53</v>
      </c>
      <c r="L285" s="7">
        <v>44104.511111111111</v>
      </c>
      <c r="M285" s="1" t="s">
        <v>37</v>
      </c>
      <c r="N285" s="2">
        <v>44105.708333333336</v>
      </c>
      <c r="O285" s="1" t="s">
        <v>619</v>
      </c>
      <c r="P285" s="1" t="s">
        <v>619</v>
      </c>
      <c r="Q285" s="1" t="s">
        <v>101</v>
      </c>
      <c r="R285" s="1" t="s">
        <v>30</v>
      </c>
      <c r="U285" t="str">
        <f t="array" ref="U285">LOOKUP(2,1/(COUNTIF($U$1:U284,$C$2:$C$550)=0),$C$2:$C$550)</f>
        <v>JDE Prod - Web Components Status (10 Apr 2019)</v>
      </c>
      <c r="V285" s="3">
        <f t="shared" si="13"/>
        <v>44111</v>
      </c>
      <c r="W285" t="str">
        <f t="shared" si="14"/>
        <v>Yes</v>
      </c>
    </row>
    <row r="286" spans="1:23" ht="12.75" x14ac:dyDescent="0.2">
      <c r="A286" s="1">
        <v>111512</v>
      </c>
      <c r="B286" s="4">
        <v>44104.484722222223</v>
      </c>
      <c r="C286" s="1" t="s">
        <v>351</v>
      </c>
      <c r="D286" s="1" t="s">
        <v>639</v>
      </c>
      <c r="E286" s="1" t="s">
        <v>697</v>
      </c>
      <c r="F286" s="1" t="str">
        <f t="shared" si="12"/>
        <v>Paul Rivers</v>
      </c>
      <c r="G286" s="1" t="s">
        <v>352</v>
      </c>
      <c r="H286" s="1" t="s">
        <v>233</v>
      </c>
      <c r="I286" s="1" t="s">
        <v>29</v>
      </c>
      <c r="J286" s="1" t="s">
        <v>17</v>
      </c>
      <c r="K286" s="1" t="s">
        <v>53</v>
      </c>
      <c r="L286" s="7">
        <v>44104.484722222223</v>
      </c>
      <c r="M286" s="1" t="s">
        <v>37</v>
      </c>
      <c r="N286" s="2">
        <v>44105.708333333336</v>
      </c>
      <c r="O286" s="1" t="s">
        <v>619</v>
      </c>
      <c r="P286" s="1" t="s">
        <v>619</v>
      </c>
      <c r="Q286" s="1" t="s">
        <v>101</v>
      </c>
      <c r="R286" s="1" t="s">
        <v>30</v>
      </c>
      <c r="U286" t="str">
        <f t="array" ref="U286">LOOKUP(2,1/(COUNTIF($U$1:U285,$C$2:$C$550)=0),$C$2:$C$550)</f>
        <v>100% usage Disk (Windows 10)</v>
      </c>
      <c r="V286" s="3">
        <f t="shared" si="13"/>
        <v>44111</v>
      </c>
      <c r="W286" t="str">
        <f t="shared" si="14"/>
        <v>Yes</v>
      </c>
    </row>
    <row r="287" spans="1:23" ht="12.75" x14ac:dyDescent="0.2">
      <c r="A287" s="1">
        <v>111504</v>
      </c>
      <c r="B287" s="4">
        <v>44088.551388888889</v>
      </c>
      <c r="C287" s="1" t="s">
        <v>353</v>
      </c>
      <c r="D287" s="1" t="s">
        <v>654</v>
      </c>
      <c r="E287" s="1" t="s">
        <v>693</v>
      </c>
      <c r="F287" s="1" t="str">
        <f t="shared" si="12"/>
        <v>Pradeep Sharma</v>
      </c>
      <c r="G287" s="1" t="s">
        <v>314</v>
      </c>
      <c r="H287" s="1" t="s">
        <v>233</v>
      </c>
      <c r="I287" s="1" t="s">
        <v>29</v>
      </c>
      <c r="J287" s="1" t="s">
        <v>17</v>
      </c>
      <c r="K287" s="1" t="s">
        <v>60</v>
      </c>
      <c r="L287" s="7">
        <v>44099.400694444441</v>
      </c>
      <c r="M287" s="1" t="s">
        <v>19</v>
      </c>
      <c r="N287" s="2">
        <v>44089.708333333336</v>
      </c>
      <c r="O287" s="1" t="s">
        <v>618</v>
      </c>
      <c r="P287" s="1" t="s">
        <v>619</v>
      </c>
      <c r="Q287" s="1" t="s">
        <v>20</v>
      </c>
      <c r="R287" s="1" t="s">
        <v>30</v>
      </c>
      <c r="U287" t="str">
        <f t="array" ref="U287">LOOKUP(2,1/(COUNTIF($U$1:U286,$C$2:$C$550)=0),$C$2:$C$550)</f>
        <v>Journal Import Error</v>
      </c>
      <c r="V287" s="3">
        <f t="shared" si="13"/>
        <v>44095</v>
      </c>
      <c r="W287" t="str">
        <f t="shared" si="14"/>
        <v>No</v>
      </c>
    </row>
    <row r="288" spans="1:23" ht="12.75" x14ac:dyDescent="0.2">
      <c r="A288" s="1">
        <v>111475</v>
      </c>
      <c r="B288" s="4">
        <v>44033.7</v>
      </c>
      <c r="C288" s="1" t="s">
        <v>354</v>
      </c>
      <c r="D288" s="1" t="s">
        <v>629</v>
      </c>
      <c r="E288" s="1" t="s">
        <v>669</v>
      </c>
      <c r="F288" s="1" t="str">
        <f t="shared" si="12"/>
        <v>Kian Rogers</v>
      </c>
      <c r="G288" s="1" t="s">
        <v>43</v>
      </c>
      <c r="H288" s="1" t="s">
        <v>233</v>
      </c>
      <c r="I288" s="1" t="s">
        <v>16</v>
      </c>
      <c r="J288" s="1" t="s">
        <v>44</v>
      </c>
      <c r="K288" s="1" t="s">
        <v>18</v>
      </c>
      <c r="L288" s="7">
        <v>44095.734722222223</v>
      </c>
      <c r="M288" s="1" t="s">
        <v>19</v>
      </c>
      <c r="N288" s="2">
        <v>44034.2</v>
      </c>
      <c r="O288" s="1" t="s">
        <v>618</v>
      </c>
      <c r="P288" s="1" t="s">
        <v>619</v>
      </c>
      <c r="Q288" s="1" t="s">
        <v>20</v>
      </c>
      <c r="R288" s="1" t="s">
        <v>26</v>
      </c>
      <c r="U288" t="str">
        <f t="array" ref="U288">LOOKUP(2,1/(COUNTIF($U$1:U287,$C$2:$C$550)=0),$C$2:$C$550)</f>
        <v>communication error with SQL client(HRIS system)</v>
      </c>
      <c r="V288" s="3" t="str">
        <f t="shared" si="13"/>
        <v>No SLA for Request</v>
      </c>
      <c r="W288" t="str">
        <f t="shared" si="14"/>
        <v>No</v>
      </c>
    </row>
    <row r="289" spans="1:23" ht="12.75" x14ac:dyDescent="0.2">
      <c r="A289" s="1">
        <v>111499</v>
      </c>
      <c r="B289" s="4">
        <v>44076.592361111114</v>
      </c>
      <c r="C289" s="1" t="s">
        <v>355</v>
      </c>
      <c r="D289" s="1" t="s">
        <v>625</v>
      </c>
      <c r="E289" s="1" t="s">
        <v>665</v>
      </c>
      <c r="F289" s="1" t="str">
        <f t="shared" si="12"/>
        <v>Erick White</v>
      </c>
      <c r="G289" s="1" t="s">
        <v>23</v>
      </c>
      <c r="H289" s="1" t="s">
        <v>233</v>
      </c>
      <c r="I289" s="1" t="s">
        <v>29</v>
      </c>
      <c r="J289" s="1" t="s">
        <v>44</v>
      </c>
      <c r="K289" s="1" t="s">
        <v>18</v>
      </c>
      <c r="L289" s="7">
        <v>44095.710416666669</v>
      </c>
      <c r="M289" s="1" t="s">
        <v>19</v>
      </c>
      <c r="N289" s="2">
        <v>44077.092361111114</v>
      </c>
      <c r="O289" s="1" t="s">
        <v>618</v>
      </c>
      <c r="P289" s="1" t="s">
        <v>619</v>
      </c>
      <c r="Q289" s="1" t="s">
        <v>20</v>
      </c>
      <c r="R289" s="1" t="s">
        <v>356</v>
      </c>
      <c r="U289" t="str">
        <f t="array" ref="U289">LOOKUP(2,1/(COUNTIF($U$1:U288,$C$2:$C$550)=0),$C$2:$C$550)</f>
        <v>Remove authentication</v>
      </c>
      <c r="V289" s="3" t="str">
        <f t="shared" si="13"/>
        <v>No SLA for Request</v>
      </c>
      <c r="W289" t="str">
        <f t="shared" si="14"/>
        <v>No</v>
      </c>
    </row>
    <row r="290" spans="1:23" ht="12.75" x14ac:dyDescent="0.2">
      <c r="A290" s="1">
        <v>111473</v>
      </c>
      <c r="B290" s="4">
        <v>44032.679861111108</v>
      </c>
      <c r="C290" s="1" t="s">
        <v>357</v>
      </c>
      <c r="D290" s="1" t="s">
        <v>642</v>
      </c>
      <c r="E290" s="1" t="s">
        <v>682</v>
      </c>
      <c r="F290" s="1" t="str">
        <f t="shared" si="12"/>
        <v>Troy Daniels</v>
      </c>
      <c r="G290" s="1" t="s">
        <v>112</v>
      </c>
      <c r="H290" s="1" t="s">
        <v>233</v>
      </c>
      <c r="I290" s="1" t="s">
        <v>16</v>
      </c>
      <c r="J290" s="1" t="s">
        <v>17</v>
      </c>
      <c r="K290" s="1" t="s">
        <v>18</v>
      </c>
      <c r="L290" s="7">
        <v>44090.743750000001</v>
      </c>
      <c r="M290" s="1" t="s">
        <v>19</v>
      </c>
      <c r="N290" s="2">
        <v>44033.179861111108</v>
      </c>
      <c r="O290" s="1" t="s">
        <v>618</v>
      </c>
      <c r="P290" s="1" t="s">
        <v>619</v>
      </c>
      <c r="Q290" s="1" t="s">
        <v>20</v>
      </c>
      <c r="R290" s="1" t="s">
        <v>26</v>
      </c>
      <c r="U290" t="str">
        <f t="array" ref="U290">LOOKUP(2,1/(COUNTIF($U$1:U289,$C$2:$C$550)=0),$C$2:$C$550)</f>
        <v>VPN password reset</v>
      </c>
      <c r="V290" s="3">
        <f t="shared" si="13"/>
        <v>44039</v>
      </c>
      <c r="W290" t="str">
        <f t="shared" si="14"/>
        <v>No</v>
      </c>
    </row>
    <row r="291" spans="1:23" ht="12.75" x14ac:dyDescent="0.2">
      <c r="A291" s="1">
        <v>111497</v>
      </c>
      <c r="B291" s="4">
        <v>44070.311805555553</v>
      </c>
      <c r="C291" s="1" t="s">
        <v>358</v>
      </c>
      <c r="D291" s="1" t="s">
        <v>625</v>
      </c>
      <c r="E291" s="1" t="s">
        <v>665</v>
      </c>
      <c r="F291" s="1" t="str">
        <f t="shared" si="12"/>
        <v>Erick White</v>
      </c>
      <c r="G291" s="1" t="s">
        <v>23</v>
      </c>
      <c r="H291" s="1" t="s">
        <v>233</v>
      </c>
      <c r="I291" s="1" t="s">
        <v>29</v>
      </c>
      <c r="J291" s="1" t="s">
        <v>44</v>
      </c>
      <c r="K291" s="1" t="s">
        <v>18</v>
      </c>
      <c r="L291" s="7">
        <v>44085.720833333333</v>
      </c>
      <c r="M291" s="1" t="s">
        <v>19</v>
      </c>
      <c r="N291" s="2">
        <v>44070.811805555553</v>
      </c>
      <c r="O291" s="1" t="s">
        <v>618</v>
      </c>
      <c r="P291" s="1" t="s">
        <v>619</v>
      </c>
      <c r="Q291" s="1" t="s">
        <v>20</v>
      </c>
      <c r="R291" s="1" t="s">
        <v>356</v>
      </c>
      <c r="U291" t="str">
        <f t="array" ref="U291">LOOKUP(2,1/(COUNTIF($U$1:U290,$C$2:$C$550)=0),$C$2:$C$550)</f>
        <v>Customized SQL script in report - Internet Details</v>
      </c>
      <c r="V291" s="3" t="str">
        <f t="shared" si="13"/>
        <v>No SLA for Request</v>
      </c>
      <c r="W291" t="str">
        <f t="shared" si="14"/>
        <v>No</v>
      </c>
    </row>
    <row r="292" spans="1:23" ht="12.75" x14ac:dyDescent="0.2">
      <c r="A292" s="1">
        <v>111500</v>
      </c>
      <c r="B292" s="4">
        <v>44078.387499999997</v>
      </c>
      <c r="C292" s="1" t="s">
        <v>359</v>
      </c>
      <c r="D292" s="1" t="s">
        <v>624</v>
      </c>
      <c r="E292" s="1" t="s">
        <v>635</v>
      </c>
      <c r="F292" s="1" t="str">
        <f t="shared" si="12"/>
        <v>Jasper John</v>
      </c>
      <c r="G292" s="1" t="s">
        <v>14</v>
      </c>
      <c r="H292" s="1" t="s">
        <v>233</v>
      </c>
      <c r="I292" s="1" t="s">
        <v>16</v>
      </c>
      <c r="J292" s="1" t="s">
        <v>17</v>
      </c>
      <c r="K292" s="1" t="s">
        <v>18</v>
      </c>
      <c r="L292" s="7">
        <v>44085.611111111109</v>
      </c>
      <c r="M292" s="1" t="s">
        <v>19</v>
      </c>
      <c r="N292" s="2">
        <v>44078.887499999997</v>
      </c>
      <c r="O292" s="1" t="s">
        <v>618</v>
      </c>
      <c r="P292" s="1" t="s">
        <v>619</v>
      </c>
      <c r="Q292" s="1" t="s">
        <v>20</v>
      </c>
      <c r="R292" s="1" t="s">
        <v>21</v>
      </c>
      <c r="U292" t="str">
        <f t="array" ref="U292">LOOKUP(2,1/(COUNTIF($U$1:U291,$C$2:$C$550)=0),$C$2:$C$550)</f>
        <v>OS Installation for DOT Client</v>
      </c>
      <c r="V292" s="3">
        <f t="shared" si="13"/>
        <v>44085</v>
      </c>
      <c r="W292" t="str">
        <f t="shared" si="14"/>
        <v>No</v>
      </c>
    </row>
    <row r="293" spans="1:23" ht="12.75" x14ac:dyDescent="0.2">
      <c r="A293" s="1">
        <v>111494</v>
      </c>
      <c r="B293" s="4">
        <v>44066.502083333333</v>
      </c>
      <c r="C293" s="1" t="s">
        <v>360</v>
      </c>
      <c r="D293" s="1" t="s">
        <v>627</v>
      </c>
      <c r="E293" s="1" t="s">
        <v>667</v>
      </c>
      <c r="F293" s="1" t="str">
        <f t="shared" si="12"/>
        <v>Riza Richardson</v>
      </c>
      <c r="G293" s="1" t="s">
        <v>32</v>
      </c>
      <c r="H293" s="1" t="s">
        <v>233</v>
      </c>
      <c r="I293" s="1" t="s">
        <v>16</v>
      </c>
      <c r="J293" s="1" t="s">
        <v>17</v>
      </c>
      <c r="K293" s="1" t="s">
        <v>18</v>
      </c>
      <c r="L293" s="7">
        <v>44083.743750000001</v>
      </c>
      <c r="M293" s="1" t="s">
        <v>19</v>
      </c>
      <c r="N293" s="2">
        <v>44067.002083333333</v>
      </c>
      <c r="O293" s="1" t="s">
        <v>618</v>
      </c>
      <c r="P293" s="1" t="s">
        <v>619</v>
      </c>
      <c r="Q293" s="1" t="s">
        <v>20</v>
      </c>
      <c r="R293" s="1" t="s">
        <v>26</v>
      </c>
      <c r="U293" t="str">
        <f t="array" ref="U293">LOOKUP(2,1/(COUNTIF($U$1:U292,$C$2:$C$550)=0),$C$2:$C$550)</f>
        <v>[ODSM] cannot extract LDIF file</v>
      </c>
      <c r="V293" s="3">
        <f t="shared" si="13"/>
        <v>44071</v>
      </c>
      <c r="W293" t="str">
        <f t="shared" si="14"/>
        <v>No</v>
      </c>
    </row>
    <row r="294" spans="1:23" ht="12.75" x14ac:dyDescent="0.2">
      <c r="A294" s="1">
        <v>111496</v>
      </c>
      <c r="B294" s="4">
        <v>44068.459027777775</v>
      </c>
      <c r="C294" s="1" t="s">
        <v>361</v>
      </c>
      <c r="D294" s="1" t="s">
        <v>625</v>
      </c>
      <c r="E294" s="1" t="s">
        <v>665</v>
      </c>
      <c r="F294" s="1" t="str">
        <f t="shared" si="12"/>
        <v>Erick White</v>
      </c>
      <c r="G294" s="1" t="s">
        <v>23</v>
      </c>
      <c r="H294" s="1" t="s">
        <v>233</v>
      </c>
      <c r="I294" s="1" t="s">
        <v>29</v>
      </c>
      <c r="J294" s="1" t="s">
        <v>44</v>
      </c>
      <c r="K294" s="1" t="s">
        <v>18</v>
      </c>
      <c r="L294" s="7">
        <v>44078.725694444445</v>
      </c>
      <c r="M294" s="1" t="s">
        <v>19</v>
      </c>
      <c r="N294" s="2">
        <v>44068.959027777775</v>
      </c>
      <c r="O294" s="1" t="s">
        <v>618</v>
      </c>
      <c r="P294" s="1" t="s">
        <v>619</v>
      </c>
      <c r="Q294" s="1" t="s">
        <v>20</v>
      </c>
      <c r="R294" s="1" t="s">
        <v>356</v>
      </c>
      <c r="U294" t="str">
        <f t="array" ref="U294">LOOKUP(2,1/(COUNTIF($U$1:U293,$C$2:$C$550)=0),$C$2:$C$550)</f>
        <v>Request to update the Privacy Policy Link</v>
      </c>
      <c r="V294" s="3" t="str">
        <f t="shared" si="13"/>
        <v>No SLA for Request</v>
      </c>
      <c r="W294" t="str">
        <f t="shared" si="14"/>
        <v>No</v>
      </c>
    </row>
    <row r="295" spans="1:23" ht="12.75" x14ac:dyDescent="0.2">
      <c r="A295" s="1">
        <v>111492</v>
      </c>
      <c r="B295" s="4">
        <v>44063.527083333334</v>
      </c>
      <c r="C295" s="1" t="s">
        <v>362</v>
      </c>
      <c r="D295" s="1" t="s">
        <v>625</v>
      </c>
      <c r="E295" s="1" t="s">
        <v>665</v>
      </c>
      <c r="F295" s="1" t="str">
        <f t="shared" si="12"/>
        <v>Erick White</v>
      </c>
      <c r="G295" s="1" t="s">
        <v>23</v>
      </c>
      <c r="H295" s="1" t="s">
        <v>233</v>
      </c>
      <c r="I295" s="1" t="s">
        <v>29</v>
      </c>
      <c r="J295" s="1" t="s">
        <v>44</v>
      </c>
      <c r="K295" s="1" t="s">
        <v>18</v>
      </c>
      <c r="L295" s="7">
        <v>44078.725694444445</v>
      </c>
      <c r="M295" s="1" t="s">
        <v>19</v>
      </c>
      <c r="N295" s="2">
        <v>44064.027083333334</v>
      </c>
      <c r="O295" s="1" t="s">
        <v>618</v>
      </c>
      <c r="P295" s="1" t="s">
        <v>619</v>
      </c>
      <c r="Q295" s="1" t="s">
        <v>20</v>
      </c>
      <c r="R295" s="1" t="s">
        <v>356</v>
      </c>
      <c r="U295" t="str">
        <f t="array" ref="U295">LOOKUP(2,1/(COUNTIF($U$1:U294,$C$2:$C$550)=0),$C$2:$C$550)</f>
        <v>OPEN VPN ACCOUNT LOCKED</v>
      </c>
      <c r="V295" s="3" t="str">
        <f t="shared" si="13"/>
        <v>No SLA for Request</v>
      </c>
      <c r="W295" t="str">
        <f t="shared" si="14"/>
        <v>No</v>
      </c>
    </row>
    <row r="296" spans="1:23" ht="12.75" x14ac:dyDescent="0.2">
      <c r="A296" s="1">
        <v>111490</v>
      </c>
      <c r="B296" s="4">
        <v>44062.509722222225</v>
      </c>
      <c r="C296" s="1" t="s">
        <v>363</v>
      </c>
      <c r="D296" s="1" t="s">
        <v>625</v>
      </c>
      <c r="E296" s="1" t="s">
        <v>665</v>
      </c>
      <c r="F296" s="1" t="str">
        <f t="shared" si="12"/>
        <v>Erick White</v>
      </c>
      <c r="G296" s="1" t="s">
        <v>23</v>
      </c>
      <c r="H296" s="1" t="s">
        <v>233</v>
      </c>
      <c r="I296" s="1" t="s">
        <v>29</v>
      </c>
      <c r="J296" s="1" t="s">
        <v>44</v>
      </c>
      <c r="K296" s="1" t="s">
        <v>18</v>
      </c>
      <c r="L296" s="7">
        <v>44069.718055555553</v>
      </c>
      <c r="M296" s="1" t="s">
        <v>19</v>
      </c>
      <c r="N296" s="2">
        <v>44063.009722222225</v>
      </c>
      <c r="O296" s="1" t="s">
        <v>618</v>
      </c>
      <c r="P296" s="1" t="s">
        <v>619</v>
      </c>
      <c r="Q296" s="1" t="s">
        <v>20</v>
      </c>
      <c r="R296" s="1" t="s">
        <v>356</v>
      </c>
      <c r="U296" t="str">
        <f t="array" ref="U296">LOOKUP(2,1/(COUNTIF($U$1:U295,$C$2:$C$550)=0),$C$2:$C$550)</f>
        <v>Windows Error</v>
      </c>
      <c r="V296" s="3" t="str">
        <f t="shared" si="13"/>
        <v>No SLA for Request</v>
      </c>
      <c r="W296" t="str">
        <f t="shared" si="14"/>
        <v>No</v>
      </c>
    </row>
    <row r="297" spans="1:23" ht="12.75" x14ac:dyDescent="0.2">
      <c r="A297" s="1">
        <v>111489</v>
      </c>
      <c r="B297" s="4">
        <v>44061.351388888892</v>
      </c>
      <c r="C297" s="1" t="s">
        <v>364</v>
      </c>
      <c r="D297" s="1" t="s">
        <v>625</v>
      </c>
      <c r="E297" s="1" t="s">
        <v>665</v>
      </c>
      <c r="F297" s="1" t="str">
        <f t="shared" si="12"/>
        <v>Erick White</v>
      </c>
      <c r="G297" s="1" t="s">
        <v>23</v>
      </c>
      <c r="H297" s="1" t="s">
        <v>233</v>
      </c>
      <c r="I297" s="1" t="s">
        <v>29</v>
      </c>
      <c r="J297" s="1" t="s">
        <v>44</v>
      </c>
      <c r="K297" s="1" t="s">
        <v>18</v>
      </c>
      <c r="L297" s="7">
        <v>44067.754166666666</v>
      </c>
      <c r="M297" s="1" t="s">
        <v>19</v>
      </c>
      <c r="N297" s="2">
        <v>44061.851388888892</v>
      </c>
      <c r="O297" s="1" t="s">
        <v>618</v>
      </c>
      <c r="P297" s="1" t="s">
        <v>619</v>
      </c>
      <c r="Q297" s="1" t="s">
        <v>20</v>
      </c>
      <c r="R297" s="1" t="s">
        <v>356</v>
      </c>
      <c r="U297" t="str">
        <f t="array" ref="U297">LOOKUP(2,1/(COUNTIF($U$1:U296,$C$2:$C$550)=0),$C$2:$C$550)</f>
        <v>ITDC Servers not accessible</v>
      </c>
      <c r="V297" s="3" t="str">
        <f t="shared" si="13"/>
        <v>No SLA for Request</v>
      </c>
      <c r="W297" t="str">
        <f t="shared" si="14"/>
        <v>No</v>
      </c>
    </row>
    <row r="298" spans="1:23" ht="12.75" x14ac:dyDescent="0.2">
      <c r="A298" s="1">
        <v>111488</v>
      </c>
      <c r="B298" s="4">
        <v>44060.322222222225</v>
      </c>
      <c r="C298" s="1" t="s">
        <v>362</v>
      </c>
      <c r="D298" s="1" t="s">
        <v>625</v>
      </c>
      <c r="E298" s="1" t="s">
        <v>665</v>
      </c>
      <c r="F298" s="1" t="str">
        <f t="shared" si="12"/>
        <v>Erick White</v>
      </c>
      <c r="G298" s="1" t="s">
        <v>23</v>
      </c>
      <c r="H298" s="1" t="s">
        <v>233</v>
      </c>
      <c r="I298" s="1" t="s">
        <v>29</v>
      </c>
      <c r="J298" s="1" t="s">
        <v>44</v>
      </c>
      <c r="K298" s="1" t="s">
        <v>18</v>
      </c>
      <c r="L298" s="7">
        <v>44067.753472222219</v>
      </c>
      <c r="M298" s="1" t="s">
        <v>19</v>
      </c>
      <c r="N298" s="2">
        <v>44060.822222222225</v>
      </c>
      <c r="O298" s="1" t="s">
        <v>618</v>
      </c>
      <c r="P298" s="1" t="s">
        <v>619</v>
      </c>
      <c r="Q298" s="1" t="s">
        <v>20</v>
      </c>
      <c r="R298" s="1" t="s">
        <v>356</v>
      </c>
      <c r="U298" t="str">
        <f t="array" ref="U298">LOOKUP(2,1/(COUNTIF($U$1:U297,$C$2:$C$550)=0),$C$2:$C$550)</f>
        <v>Laptop has been experiencing more crashes</v>
      </c>
      <c r="V298" s="3" t="str">
        <f t="shared" si="13"/>
        <v>No SLA for Request</v>
      </c>
      <c r="W298" t="str">
        <f t="shared" si="14"/>
        <v>No</v>
      </c>
    </row>
    <row r="299" spans="1:23" ht="12.75" x14ac:dyDescent="0.2">
      <c r="A299" s="1">
        <v>111486</v>
      </c>
      <c r="B299" s="4">
        <v>44057.768750000003</v>
      </c>
      <c r="C299" s="1" t="s">
        <v>362</v>
      </c>
      <c r="D299" s="1" t="s">
        <v>625</v>
      </c>
      <c r="E299" s="1" t="s">
        <v>665</v>
      </c>
      <c r="F299" s="1" t="str">
        <f t="shared" si="12"/>
        <v>Erick White</v>
      </c>
      <c r="G299" s="1" t="s">
        <v>23</v>
      </c>
      <c r="H299" s="1" t="s">
        <v>233</v>
      </c>
      <c r="I299" s="1" t="s">
        <v>29</v>
      </c>
      <c r="J299" s="1" t="s">
        <v>44</v>
      </c>
      <c r="K299" s="1" t="s">
        <v>18</v>
      </c>
      <c r="L299" s="7">
        <v>44063.693055555559</v>
      </c>
      <c r="M299" s="1" t="s">
        <v>19</v>
      </c>
      <c r="N299" s="2">
        <v>44058.268750000003</v>
      </c>
      <c r="O299" s="1" t="s">
        <v>618</v>
      </c>
      <c r="P299" s="1" t="s">
        <v>619</v>
      </c>
      <c r="Q299" s="1" t="s">
        <v>20</v>
      </c>
      <c r="R299" s="1" t="s">
        <v>356</v>
      </c>
      <c r="U299" t="str">
        <f t="array" ref="U299">LOOKUP(2,1/(COUNTIF($U$1:U298,$C$2:$C$550)=0),$C$2:$C$550)</f>
        <v>ISO copying problem</v>
      </c>
      <c r="V299" s="3" t="str">
        <f t="shared" si="13"/>
        <v>No SLA for Request</v>
      </c>
      <c r="W299" t="str">
        <f t="shared" si="14"/>
        <v>No</v>
      </c>
    </row>
    <row r="300" spans="1:23" ht="12.75" x14ac:dyDescent="0.2">
      <c r="A300" s="1">
        <v>111485</v>
      </c>
      <c r="B300" s="4">
        <v>44057.524305555555</v>
      </c>
      <c r="C300" s="1" t="s">
        <v>365</v>
      </c>
      <c r="D300" s="1" t="s">
        <v>625</v>
      </c>
      <c r="E300" s="1" t="s">
        <v>665</v>
      </c>
      <c r="F300" s="1" t="str">
        <f t="shared" si="12"/>
        <v>Erick White</v>
      </c>
      <c r="G300" s="1" t="s">
        <v>23</v>
      </c>
      <c r="H300" s="1" t="s">
        <v>233</v>
      </c>
      <c r="I300" s="1" t="s">
        <v>29</v>
      </c>
      <c r="J300" s="1" t="s">
        <v>44</v>
      </c>
      <c r="K300" s="1" t="s">
        <v>18</v>
      </c>
      <c r="L300" s="7">
        <v>44063.692361111112</v>
      </c>
      <c r="M300" s="1" t="s">
        <v>19</v>
      </c>
      <c r="N300" s="2">
        <v>44058.024305555555</v>
      </c>
      <c r="O300" s="1" t="s">
        <v>618</v>
      </c>
      <c r="P300" s="1" t="s">
        <v>619</v>
      </c>
      <c r="Q300" s="1" t="s">
        <v>20</v>
      </c>
      <c r="R300" s="1" t="s">
        <v>78</v>
      </c>
      <c r="U300" t="str">
        <f t="array" ref="U300">LOOKUP(2,1/(COUNTIF($U$1:U299,$C$2:$C$550)=0),$C$2:$C$550)</f>
        <v>Personalization on Shopping Cart buttons</v>
      </c>
      <c r="V300" s="3" t="str">
        <f t="shared" si="13"/>
        <v>No SLA for Request</v>
      </c>
      <c r="W300" t="str">
        <f t="shared" si="14"/>
        <v>No</v>
      </c>
    </row>
    <row r="301" spans="1:23" ht="12.75" x14ac:dyDescent="0.2">
      <c r="A301" s="1">
        <v>111432</v>
      </c>
      <c r="B301" s="4">
        <v>43985.593055555553</v>
      </c>
      <c r="C301" s="1" t="s">
        <v>366</v>
      </c>
      <c r="D301" s="1" t="s">
        <v>628</v>
      </c>
      <c r="E301" s="1" t="s">
        <v>668</v>
      </c>
      <c r="F301" s="1" t="str">
        <f t="shared" si="12"/>
        <v>Aurora Miller</v>
      </c>
      <c r="G301" s="1" t="s">
        <v>35</v>
      </c>
      <c r="H301" s="1" t="s">
        <v>233</v>
      </c>
      <c r="I301" s="1" t="s">
        <v>16</v>
      </c>
      <c r="J301" s="1" t="s">
        <v>44</v>
      </c>
      <c r="K301" s="1" t="s">
        <v>18</v>
      </c>
      <c r="L301" s="7">
        <v>44048.711805555555</v>
      </c>
      <c r="M301" s="1" t="s">
        <v>19</v>
      </c>
      <c r="N301" s="2">
        <v>43986.093055555553</v>
      </c>
      <c r="O301" s="1" t="s">
        <v>618</v>
      </c>
      <c r="P301" s="1" t="s">
        <v>619</v>
      </c>
      <c r="Q301" s="1" t="s">
        <v>20</v>
      </c>
      <c r="R301" s="1" t="s">
        <v>21</v>
      </c>
      <c r="U301" t="str">
        <f t="array" ref="U301">LOOKUP(2,1/(COUNTIF($U$1:U300,$C$2:$C$550)=0),$C$2:$C$550)</f>
        <v>Deletion of NID data in Add/Update a Person Module</v>
      </c>
      <c r="V301" s="3" t="str">
        <f t="shared" si="13"/>
        <v>No SLA for Request</v>
      </c>
      <c r="W301" t="str">
        <f t="shared" si="14"/>
        <v>No</v>
      </c>
    </row>
    <row r="302" spans="1:23" ht="12.75" x14ac:dyDescent="0.2">
      <c r="A302" s="1">
        <v>111418</v>
      </c>
      <c r="B302" s="4">
        <v>43950.55972222222</v>
      </c>
      <c r="C302" s="1" t="s">
        <v>367</v>
      </c>
      <c r="D302" s="1" t="s">
        <v>642</v>
      </c>
      <c r="E302" s="1" t="s">
        <v>682</v>
      </c>
      <c r="F302" s="1" t="str">
        <f t="shared" si="12"/>
        <v>Troy Daniels</v>
      </c>
      <c r="G302" s="1" t="s">
        <v>112</v>
      </c>
      <c r="H302" s="1" t="s">
        <v>233</v>
      </c>
      <c r="I302" s="1" t="s">
        <v>16</v>
      </c>
      <c r="J302" s="1" t="s">
        <v>17</v>
      </c>
      <c r="K302" s="1" t="s">
        <v>18</v>
      </c>
      <c r="L302" s="7">
        <v>44046.508333333331</v>
      </c>
      <c r="M302" s="1" t="s">
        <v>19</v>
      </c>
      <c r="O302" s="1" t="s">
        <v>618</v>
      </c>
      <c r="P302" s="1" t="s">
        <v>619</v>
      </c>
      <c r="Q302" s="1" t="s">
        <v>20</v>
      </c>
      <c r="R302" s="1" t="s">
        <v>26</v>
      </c>
      <c r="U302" t="str">
        <f t="array" ref="U302">LOOKUP(2,1/(COUNTIF($U$1:U301,$C$2:$C$550)=0),$C$2:$C$550)</f>
        <v>Error upon sending notification.</v>
      </c>
      <c r="V302" s="3">
        <f t="shared" si="13"/>
        <v>43957</v>
      </c>
      <c r="W302" t="str">
        <f t="shared" si="14"/>
        <v>No</v>
      </c>
    </row>
    <row r="303" spans="1:23" ht="12.75" x14ac:dyDescent="0.2">
      <c r="A303" s="1">
        <v>111425</v>
      </c>
      <c r="B303" s="4">
        <v>43978.59375</v>
      </c>
      <c r="C303" s="1" t="s">
        <v>368</v>
      </c>
      <c r="D303" s="1" t="s">
        <v>629</v>
      </c>
      <c r="E303" s="1" t="s">
        <v>669</v>
      </c>
      <c r="F303" s="1" t="str">
        <f t="shared" si="12"/>
        <v>Kian Rogers</v>
      </c>
      <c r="G303" s="1" t="s">
        <v>43</v>
      </c>
      <c r="H303" s="1" t="s">
        <v>233</v>
      </c>
      <c r="I303" s="1" t="s">
        <v>16</v>
      </c>
      <c r="J303" s="1" t="s">
        <v>17</v>
      </c>
      <c r="K303" s="1" t="s">
        <v>18</v>
      </c>
      <c r="L303" s="7">
        <v>44046.508333333331</v>
      </c>
      <c r="M303" s="1" t="s">
        <v>19</v>
      </c>
      <c r="N303" s="2">
        <v>43979.09375</v>
      </c>
      <c r="O303" s="1" t="s">
        <v>618</v>
      </c>
      <c r="P303" s="1" t="s">
        <v>619</v>
      </c>
      <c r="Q303" s="1" t="s">
        <v>20</v>
      </c>
      <c r="R303" s="1" t="s">
        <v>26</v>
      </c>
      <c r="U303" t="str">
        <f t="array" ref="U303">LOOKUP(2,1/(COUNTIF($U$1:U302,$C$2:$C$550)=0),$C$2:$C$550)</f>
        <v>Error on ODSM.</v>
      </c>
      <c r="V303" s="3">
        <f t="shared" si="13"/>
        <v>43985</v>
      </c>
      <c r="W303" t="str">
        <f t="shared" si="14"/>
        <v>No</v>
      </c>
    </row>
    <row r="304" spans="1:23" ht="12.75" x14ac:dyDescent="0.2">
      <c r="A304" s="1">
        <v>111443</v>
      </c>
      <c r="B304" s="4">
        <v>43997.497916666667</v>
      </c>
      <c r="C304" s="1" t="s">
        <v>369</v>
      </c>
      <c r="D304" s="1" t="s">
        <v>641</v>
      </c>
      <c r="E304" s="1" t="s">
        <v>681</v>
      </c>
      <c r="F304" s="1" t="str">
        <f t="shared" si="12"/>
        <v>Kimberly Jones</v>
      </c>
      <c r="G304" s="1" t="s">
        <v>106</v>
      </c>
      <c r="H304" s="1" t="s">
        <v>233</v>
      </c>
      <c r="I304" s="1" t="s">
        <v>16</v>
      </c>
      <c r="J304" s="1" t="s">
        <v>17</v>
      </c>
      <c r="K304" s="1" t="s">
        <v>18</v>
      </c>
      <c r="L304" s="7">
        <v>44042.712500000001</v>
      </c>
      <c r="M304" s="1" t="s">
        <v>19</v>
      </c>
      <c r="O304" s="1" t="s">
        <v>618</v>
      </c>
      <c r="P304" s="1" t="s">
        <v>619</v>
      </c>
      <c r="Q304" s="1" t="s">
        <v>20</v>
      </c>
      <c r="R304" s="1" t="s">
        <v>26</v>
      </c>
      <c r="U304" t="str">
        <f t="array" ref="U304">LOOKUP(2,1/(COUNTIF($U$1:U303,$C$2:$C$550)=0),$C$2:$C$550)</f>
        <v>Error on My ReqJDEition Table</v>
      </c>
      <c r="V304" s="3">
        <f t="shared" si="13"/>
        <v>44004</v>
      </c>
      <c r="W304" t="str">
        <f t="shared" si="14"/>
        <v>No</v>
      </c>
    </row>
    <row r="305" spans="1:23" ht="12.75" x14ac:dyDescent="0.2">
      <c r="A305" s="1">
        <v>111399</v>
      </c>
      <c r="B305" s="4">
        <v>43896.523611111108</v>
      </c>
      <c r="C305" s="1" t="s">
        <v>370</v>
      </c>
      <c r="D305" s="1" t="s">
        <v>644</v>
      </c>
      <c r="E305" s="1" t="s">
        <v>684</v>
      </c>
      <c r="F305" s="1" t="str">
        <f t="shared" si="12"/>
        <v>Reah Junes</v>
      </c>
      <c r="G305" s="1" t="s">
        <v>140</v>
      </c>
      <c r="H305" s="1" t="s">
        <v>233</v>
      </c>
      <c r="I305" s="1" t="s">
        <v>16</v>
      </c>
      <c r="J305" s="1" t="s">
        <v>44</v>
      </c>
      <c r="K305" s="1" t="s">
        <v>18</v>
      </c>
      <c r="L305" s="7">
        <v>44042.712500000001</v>
      </c>
      <c r="M305" s="1" t="s">
        <v>19</v>
      </c>
      <c r="N305" s="2">
        <v>43897.023611111108</v>
      </c>
      <c r="O305" s="1" t="s">
        <v>618</v>
      </c>
      <c r="P305" s="1" t="s">
        <v>619</v>
      </c>
      <c r="Q305" s="1" t="s">
        <v>20</v>
      </c>
      <c r="R305" s="1" t="s">
        <v>26</v>
      </c>
      <c r="U305" t="str">
        <f t="array" ref="U305">LOOKUP(2,1/(COUNTIF($U$1:U304,$C$2:$C$550)=0),$C$2:$C$550)</f>
        <v>license is not yet activated / reflected in fortic</v>
      </c>
      <c r="V305" s="3" t="str">
        <f t="shared" si="13"/>
        <v>No SLA for Request</v>
      </c>
      <c r="W305" t="str">
        <f t="shared" si="14"/>
        <v>No</v>
      </c>
    </row>
    <row r="306" spans="1:23" ht="12.75" x14ac:dyDescent="0.2">
      <c r="A306" s="1">
        <v>111449</v>
      </c>
      <c r="B306" s="4">
        <v>44005.616666666669</v>
      </c>
      <c r="C306" s="1" t="s">
        <v>371</v>
      </c>
      <c r="D306" s="1" t="s">
        <v>652</v>
      </c>
      <c r="E306" s="1" t="s">
        <v>692</v>
      </c>
      <c r="F306" s="1" t="str">
        <f t="shared" si="12"/>
        <v>Grace Evans</v>
      </c>
      <c r="G306" s="1" t="s">
        <v>298</v>
      </c>
      <c r="H306" s="1" t="s">
        <v>233</v>
      </c>
      <c r="I306" s="1" t="s">
        <v>29</v>
      </c>
      <c r="J306" s="1" t="s">
        <v>17</v>
      </c>
      <c r="K306" s="1" t="s">
        <v>18</v>
      </c>
      <c r="L306" s="7">
        <v>44039.713194444441</v>
      </c>
      <c r="M306" s="1" t="s">
        <v>19</v>
      </c>
      <c r="N306" s="2">
        <v>44006.116666666669</v>
      </c>
      <c r="O306" s="1" t="s">
        <v>618</v>
      </c>
      <c r="P306" s="1" t="s">
        <v>619</v>
      </c>
      <c r="Q306" s="1" t="s">
        <v>20</v>
      </c>
      <c r="R306" s="1" t="s">
        <v>30</v>
      </c>
      <c r="U306" t="str">
        <f t="array" ref="U306">LOOKUP(2,1/(COUNTIF($U$1:U305,$C$2:$C$550)=0),$C$2:$C$550)</f>
        <v>Demo Units for Pullout</v>
      </c>
      <c r="V306" s="3">
        <f t="shared" si="13"/>
        <v>44012</v>
      </c>
      <c r="W306" t="str">
        <f t="shared" si="14"/>
        <v>No</v>
      </c>
    </row>
    <row r="307" spans="1:23" ht="12.75" x14ac:dyDescent="0.2">
      <c r="A307" s="1">
        <v>111450</v>
      </c>
      <c r="B307" s="4">
        <v>44005.62222222222</v>
      </c>
      <c r="C307" s="1" t="s">
        <v>372</v>
      </c>
      <c r="D307" s="1" t="s">
        <v>652</v>
      </c>
      <c r="E307" s="1" t="s">
        <v>692</v>
      </c>
      <c r="F307" s="1" t="str">
        <f t="shared" si="12"/>
        <v>Grace Evans</v>
      </c>
      <c r="G307" s="1" t="s">
        <v>298</v>
      </c>
      <c r="H307" s="1" t="s">
        <v>233</v>
      </c>
      <c r="I307" s="1" t="s">
        <v>29</v>
      </c>
      <c r="J307" s="1" t="s">
        <v>44</v>
      </c>
      <c r="K307" s="1" t="s">
        <v>18</v>
      </c>
      <c r="L307" s="7">
        <v>44039.712500000001</v>
      </c>
      <c r="M307" s="1" t="s">
        <v>19</v>
      </c>
      <c r="N307" s="2">
        <v>44006.12222222222</v>
      </c>
      <c r="O307" s="1" t="s">
        <v>618</v>
      </c>
      <c r="P307" s="1" t="s">
        <v>619</v>
      </c>
      <c r="Q307" s="1" t="s">
        <v>20</v>
      </c>
      <c r="R307" s="1" t="s">
        <v>30</v>
      </c>
      <c r="U307" t="str">
        <f t="array" ref="U307">LOOKUP(2,1/(COUNTIF($U$1:U306,$C$2:$C$550)=0),$C$2:$C$550)</f>
        <v>Contact Details Update (Landing Page)</v>
      </c>
      <c r="V307" s="3" t="str">
        <f t="shared" si="13"/>
        <v>No SLA for Request</v>
      </c>
      <c r="W307" t="str">
        <f t="shared" si="14"/>
        <v>No</v>
      </c>
    </row>
    <row r="308" spans="1:23" ht="12.75" x14ac:dyDescent="0.2">
      <c r="A308" s="1">
        <v>111470</v>
      </c>
      <c r="B308" s="4">
        <v>44026.776388888888</v>
      </c>
      <c r="C308" s="1" t="s">
        <v>373</v>
      </c>
      <c r="D308" s="1" t="s">
        <v>627</v>
      </c>
      <c r="E308" s="1" t="s">
        <v>667</v>
      </c>
      <c r="F308" s="1" t="str">
        <f t="shared" si="12"/>
        <v>Riza Richardson</v>
      </c>
      <c r="G308" s="1" t="s">
        <v>32</v>
      </c>
      <c r="H308" s="1" t="s">
        <v>233</v>
      </c>
      <c r="I308" s="1" t="s">
        <v>16</v>
      </c>
      <c r="J308" s="1" t="s">
        <v>17</v>
      </c>
      <c r="K308" s="1" t="s">
        <v>18</v>
      </c>
      <c r="L308" s="7">
        <v>44033.739583333336</v>
      </c>
      <c r="M308" s="1" t="s">
        <v>19</v>
      </c>
      <c r="N308" s="2">
        <v>44027.276388888888</v>
      </c>
      <c r="O308" s="1" t="s">
        <v>618</v>
      </c>
      <c r="P308" s="1" t="s">
        <v>619</v>
      </c>
      <c r="Q308" s="1" t="s">
        <v>20</v>
      </c>
      <c r="R308" s="1" t="s">
        <v>26</v>
      </c>
      <c r="U308" t="str">
        <f t="array" ref="U308">LOOKUP(2,1/(COUNTIF($U$1:U307,$C$2:$C$550)=0),$C$2:$C$550)</f>
        <v>Change Password</v>
      </c>
      <c r="V308" s="3">
        <f t="shared" si="13"/>
        <v>44033</v>
      </c>
      <c r="W308" t="str">
        <f t="shared" si="14"/>
        <v>No</v>
      </c>
    </row>
    <row r="309" spans="1:23" ht="12.75" x14ac:dyDescent="0.2">
      <c r="A309" s="1">
        <v>111411</v>
      </c>
      <c r="B309" s="4">
        <v>43936.745833333334</v>
      </c>
      <c r="C309" s="1" t="s">
        <v>374</v>
      </c>
      <c r="D309" s="1" t="s">
        <v>642</v>
      </c>
      <c r="E309" s="1" t="s">
        <v>682</v>
      </c>
      <c r="F309" s="1" t="str">
        <f t="shared" si="12"/>
        <v>Troy Daniels</v>
      </c>
      <c r="G309" s="1" t="s">
        <v>112</v>
      </c>
      <c r="H309" s="1" t="s">
        <v>233</v>
      </c>
      <c r="I309" s="1" t="s">
        <v>16</v>
      </c>
      <c r="J309" s="1" t="s">
        <v>44</v>
      </c>
      <c r="K309" s="1" t="s">
        <v>18</v>
      </c>
      <c r="L309" s="7">
        <v>44032.709722222222</v>
      </c>
      <c r="M309" s="1" t="s">
        <v>19</v>
      </c>
      <c r="O309" s="1" t="s">
        <v>618</v>
      </c>
      <c r="P309" s="1" t="s">
        <v>619</v>
      </c>
      <c r="Q309" s="1" t="s">
        <v>20</v>
      </c>
      <c r="R309" s="1" t="s">
        <v>26</v>
      </c>
      <c r="U309" t="str">
        <f t="array" ref="U309">LOOKUP(2,1/(COUNTIF($U$1:U308,$C$2:$C$550)=0),$C$2:$C$550)</f>
        <v>Integration Broker Issue (TEST)</v>
      </c>
      <c r="V309" s="3" t="str">
        <f t="shared" si="13"/>
        <v>No SLA for Request</v>
      </c>
      <c r="W309" t="str">
        <f t="shared" si="14"/>
        <v>No</v>
      </c>
    </row>
    <row r="310" spans="1:23" ht="12.75" x14ac:dyDescent="0.2">
      <c r="A310" s="1">
        <v>111471</v>
      </c>
      <c r="B310" s="4">
        <v>44028.765277777777</v>
      </c>
      <c r="C310" s="1" t="s">
        <v>375</v>
      </c>
      <c r="D310" s="1" t="s">
        <v>658</v>
      </c>
      <c r="E310" s="1" t="s">
        <v>698</v>
      </c>
      <c r="F310" s="1" t="str">
        <f t="shared" si="12"/>
        <v>Rue Whitaker</v>
      </c>
      <c r="G310" s="1" t="s">
        <v>376</v>
      </c>
      <c r="H310" s="1" t="s">
        <v>233</v>
      </c>
      <c r="I310" s="1" t="s">
        <v>29</v>
      </c>
      <c r="J310" s="1" t="s">
        <v>17</v>
      </c>
      <c r="K310" s="1" t="s">
        <v>60</v>
      </c>
      <c r="L310" s="7">
        <v>44028.773611111108</v>
      </c>
      <c r="M310" s="1" t="s">
        <v>37</v>
      </c>
      <c r="N310" s="2">
        <v>44029.708333333336</v>
      </c>
      <c r="O310" s="1" t="s">
        <v>619</v>
      </c>
      <c r="P310" s="1" t="s">
        <v>619</v>
      </c>
      <c r="Q310" s="1" t="s">
        <v>101</v>
      </c>
      <c r="R310" s="1" t="s">
        <v>78</v>
      </c>
      <c r="U310" t="str">
        <f t="array" ref="U310">LOOKUP(2,1/(COUNTIF($U$1:U309,$C$2:$C$550)=0),$C$2:$C$550)</f>
        <v>Closing Payables Accounting Period Issue</v>
      </c>
      <c r="V310" s="3">
        <f t="shared" si="13"/>
        <v>44035</v>
      </c>
      <c r="W310" t="str">
        <f t="shared" si="14"/>
        <v>Yes</v>
      </c>
    </row>
    <row r="311" spans="1:23" ht="12.75" x14ac:dyDescent="0.2">
      <c r="A311" s="1">
        <v>111455</v>
      </c>
      <c r="B311" s="4">
        <v>44014.361805555556</v>
      </c>
      <c r="C311" s="1" t="s">
        <v>377</v>
      </c>
      <c r="D311" s="1" t="s">
        <v>624</v>
      </c>
      <c r="E311" s="1" t="s">
        <v>635</v>
      </c>
      <c r="F311" s="1" t="str">
        <f t="shared" si="12"/>
        <v>Jasper John</v>
      </c>
      <c r="G311" s="1" t="s">
        <v>14</v>
      </c>
      <c r="H311" s="1" t="s">
        <v>233</v>
      </c>
      <c r="I311" s="1" t="s">
        <v>16</v>
      </c>
      <c r="J311" s="1" t="s">
        <v>17</v>
      </c>
      <c r="K311" s="1" t="s">
        <v>18</v>
      </c>
      <c r="L311" s="7">
        <v>44027.729166666664</v>
      </c>
      <c r="M311" s="1" t="s">
        <v>19</v>
      </c>
      <c r="N311" s="2">
        <v>44014.861805555556</v>
      </c>
      <c r="O311" s="1" t="s">
        <v>618</v>
      </c>
      <c r="P311" s="1" t="s">
        <v>619</v>
      </c>
      <c r="Q311" s="1" t="s">
        <v>20</v>
      </c>
      <c r="R311" s="1" t="s">
        <v>21</v>
      </c>
      <c r="U311" t="str">
        <f t="array" ref="U311">LOOKUP(2,1/(COUNTIF($U$1:U310,$C$2:$C$550)=0),$C$2:$C$550)</f>
        <v>Person Analyzer</v>
      </c>
      <c r="V311" s="3">
        <f t="shared" si="13"/>
        <v>44021</v>
      </c>
      <c r="W311" t="str">
        <f t="shared" si="14"/>
        <v>No</v>
      </c>
    </row>
    <row r="312" spans="1:23" ht="12.75" x14ac:dyDescent="0.2">
      <c r="A312" s="1">
        <v>111452</v>
      </c>
      <c r="B312" s="4">
        <v>44013.693749999999</v>
      </c>
      <c r="C312" s="1" t="s">
        <v>378</v>
      </c>
      <c r="D312" s="1" t="s">
        <v>634</v>
      </c>
      <c r="E312" s="1" t="s">
        <v>674</v>
      </c>
      <c r="F312" s="1" t="str">
        <f t="shared" si="12"/>
        <v>Melody Thompson</v>
      </c>
      <c r="G312" s="1" t="s">
        <v>65</v>
      </c>
      <c r="H312" s="1" t="s">
        <v>233</v>
      </c>
      <c r="I312" s="1" t="s">
        <v>16</v>
      </c>
      <c r="J312" s="1" t="s">
        <v>44</v>
      </c>
      <c r="K312" s="1" t="s">
        <v>18</v>
      </c>
      <c r="L312" s="7">
        <v>44027.727777777778</v>
      </c>
      <c r="M312" s="1" t="s">
        <v>19</v>
      </c>
      <c r="N312" s="2">
        <v>44014.193749999999</v>
      </c>
      <c r="O312" s="1" t="s">
        <v>618</v>
      </c>
      <c r="P312" s="1" t="s">
        <v>619</v>
      </c>
      <c r="Q312" s="1" t="s">
        <v>20</v>
      </c>
      <c r="R312" s="1" t="s">
        <v>26</v>
      </c>
      <c r="U312" t="str">
        <f t="array" ref="U312">LOOKUP(2,1/(COUNTIF($U$1:U311,$C$2:$C$550)=0),$C$2:$C$550)</f>
        <v>Post Issue - Can't login to SAP</v>
      </c>
      <c r="V312" s="3" t="str">
        <f t="shared" si="13"/>
        <v>No SLA for Request</v>
      </c>
      <c r="W312" t="str">
        <f t="shared" si="14"/>
        <v>No</v>
      </c>
    </row>
    <row r="313" spans="1:23" ht="12.75" x14ac:dyDescent="0.2">
      <c r="A313" s="1">
        <v>111458</v>
      </c>
      <c r="B313" s="4">
        <v>44019.606249999997</v>
      </c>
      <c r="C313" s="1" t="s">
        <v>379</v>
      </c>
      <c r="D313" s="1" t="s">
        <v>652</v>
      </c>
      <c r="E313" s="1" t="s">
        <v>692</v>
      </c>
      <c r="F313" s="1" t="str">
        <f t="shared" si="12"/>
        <v>Grace Evans</v>
      </c>
      <c r="G313" s="1" t="s">
        <v>298</v>
      </c>
      <c r="H313" s="1" t="s">
        <v>233</v>
      </c>
      <c r="I313" s="1" t="s">
        <v>29</v>
      </c>
      <c r="J313" s="1" t="s">
        <v>44</v>
      </c>
      <c r="K313" s="1" t="s">
        <v>60</v>
      </c>
      <c r="L313" s="7">
        <v>44025.509722222225</v>
      </c>
      <c r="M313" s="1" t="s">
        <v>19</v>
      </c>
      <c r="N313" s="2">
        <v>44020.708333333336</v>
      </c>
      <c r="O313" s="1" t="s">
        <v>618</v>
      </c>
      <c r="P313" s="1" t="s">
        <v>619</v>
      </c>
      <c r="Q313" s="1" t="s">
        <v>20</v>
      </c>
      <c r="R313" s="1" t="s">
        <v>78</v>
      </c>
      <c r="U313" t="str">
        <f t="array" ref="U313">LOOKUP(2,1/(COUNTIF($U$1:U312,$C$2:$C$550)=0),$C$2:$C$550)</f>
        <v>Revising the Contact Information</v>
      </c>
      <c r="V313" s="3" t="str">
        <f t="shared" si="13"/>
        <v>No SLA for Request</v>
      </c>
      <c r="W313" t="str">
        <f t="shared" si="14"/>
        <v>No</v>
      </c>
    </row>
    <row r="314" spans="1:23" ht="12.75" x14ac:dyDescent="0.2">
      <c r="A314" s="1">
        <v>111435</v>
      </c>
      <c r="B314" s="4">
        <v>43987.753472222219</v>
      </c>
      <c r="C314" s="1" t="s">
        <v>380</v>
      </c>
      <c r="D314" s="1" t="s">
        <v>631</v>
      </c>
      <c r="E314" s="1" t="s">
        <v>671</v>
      </c>
      <c r="F314" s="1" t="str">
        <f t="shared" si="12"/>
        <v>Jane Wilberts</v>
      </c>
      <c r="G314" s="1" t="s">
        <v>52</v>
      </c>
      <c r="H314" s="1" t="s">
        <v>233</v>
      </c>
      <c r="I314" s="1" t="s">
        <v>29</v>
      </c>
      <c r="J314" s="1" t="s">
        <v>44</v>
      </c>
      <c r="K314" s="1" t="s">
        <v>60</v>
      </c>
      <c r="L314" s="7">
        <v>44025.427777777775</v>
      </c>
      <c r="M314" s="1" t="s">
        <v>19</v>
      </c>
      <c r="N314" s="2">
        <v>43988.708333333336</v>
      </c>
      <c r="O314" s="1" t="s">
        <v>618</v>
      </c>
      <c r="P314" s="1" t="s">
        <v>619</v>
      </c>
      <c r="Q314" s="1" t="s">
        <v>20</v>
      </c>
      <c r="R314" s="1" t="s">
        <v>30</v>
      </c>
      <c r="U314" t="str">
        <f t="array" ref="U314">LOOKUP(2,1/(COUNTIF($U$1:U313,$C$2:$C$550)=0),$C$2:$C$550)</f>
        <v>Received email notifs on 01-FEB-2021</v>
      </c>
      <c r="V314" s="3" t="str">
        <f t="shared" si="13"/>
        <v>No SLA for Request</v>
      </c>
      <c r="W314" t="str">
        <f t="shared" si="14"/>
        <v>No</v>
      </c>
    </row>
    <row r="315" spans="1:23" ht="12.75" x14ac:dyDescent="0.2">
      <c r="A315" s="1">
        <v>111466</v>
      </c>
      <c r="B315" s="4">
        <v>44021.527777777781</v>
      </c>
      <c r="C315" s="1" t="s">
        <v>381</v>
      </c>
      <c r="D315" s="1" t="s">
        <v>653</v>
      </c>
      <c r="E315" s="1" t="s">
        <v>675</v>
      </c>
      <c r="F315" s="1" t="str">
        <f t="shared" si="12"/>
        <v>Jovan Brown</v>
      </c>
      <c r="G315" s="1" t="s">
        <v>309</v>
      </c>
      <c r="H315" s="1" t="s">
        <v>233</v>
      </c>
      <c r="I315" s="1" t="s">
        <v>29</v>
      </c>
      <c r="J315" s="1" t="s">
        <v>17</v>
      </c>
      <c r="K315" s="1" t="s">
        <v>18</v>
      </c>
      <c r="L315" s="7">
        <v>44021.527777777781</v>
      </c>
      <c r="M315" s="1" t="s">
        <v>37</v>
      </c>
      <c r="N315" s="2">
        <v>44022.027777777781</v>
      </c>
      <c r="O315" s="1" t="s">
        <v>619</v>
      </c>
      <c r="P315" s="1" t="s">
        <v>618</v>
      </c>
      <c r="Q315" s="1" t="s">
        <v>101</v>
      </c>
      <c r="R315" s="1" t="s">
        <v>78</v>
      </c>
      <c r="U315" t="str">
        <f t="array" ref="U315">LOOKUP(2,1/(COUNTIF($U$1:U314,$C$2:$C$550)=0),$C$2:$C$550)</f>
        <v>Error appeared Maintain Schedule of Classes module</v>
      </c>
      <c r="V315" s="3">
        <f t="shared" si="13"/>
        <v>44028</v>
      </c>
      <c r="W315" t="str">
        <f t="shared" si="14"/>
        <v>Yes</v>
      </c>
    </row>
    <row r="316" spans="1:23" ht="12.75" x14ac:dyDescent="0.2">
      <c r="A316" s="1">
        <v>111463</v>
      </c>
      <c r="B316" s="4">
        <v>44021.512499999997</v>
      </c>
      <c r="C316" s="1" t="s">
        <v>382</v>
      </c>
      <c r="D316" s="1" t="s">
        <v>653</v>
      </c>
      <c r="E316" s="1" t="s">
        <v>675</v>
      </c>
      <c r="F316" s="1" t="str">
        <f t="shared" si="12"/>
        <v>Jovan Brown</v>
      </c>
      <c r="G316" s="1" t="s">
        <v>309</v>
      </c>
      <c r="H316" s="1" t="s">
        <v>233</v>
      </c>
      <c r="I316" s="1" t="s">
        <v>29</v>
      </c>
      <c r="J316" s="1" t="s">
        <v>17</v>
      </c>
      <c r="K316" s="1" t="s">
        <v>18</v>
      </c>
      <c r="L316" s="7">
        <v>44021.512499999997</v>
      </c>
      <c r="M316" s="1" t="s">
        <v>37</v>
      </c>
      <c r="N316" s="2">
        <v>44022.012499999997</v>
      </c>
      <c r="O316" s="1" t="s">
        <v>619</v>
      </c>
      <c r="P316" s="1" t="s">
        <v>618</v>
      </c>
      <c r="Q316" s="1" t="s">
        <v>101</v>
      </c>
      <c r="R316" s="1" t="s">
        <v>78</v>
      </c>
      <c r="U316" t="str">
        <f t="array" ref="U316">LOOKUP(2,1/(COUNTIF($U$1:U315,$C$2:$C$550)=0),$C$2:$C$550)</f>
        <v>Post Issue - SQL Access ManagerSQL</v>
      </c>
      <c r="V316" s="3">
        <f t="shared" si="13"/>
        <v>44028</v>
      </c>
      <c r="W316" t="str">
        <f t="shared" si="14"/>
        <v>Yes</v>
      </c>
    </row>
    <row r="317" spans="1:23" ht="12.75" x14ac:dyDescent="0.2">
      <c r="A317" s="1">
        <v>111462</v>
      </c>
      <c r="B317" s="4">
        <v>44021.508333333331</v>
      </c>
      <c r="C317" s="1" t="s">
        <v>383</v>
      </c>
      <c r="D317" s="1" t="s">
        <v>653</v>
      </c>
      <c r="E317" s="1" t="s">
        <v>675</v>
      </c>
      <c r="F317" s="1" t="str">
        <f t="shared" si="12"/>
        <v>Jovan Brown</v>
      </c>
      <c r="G317" s="1" t="s">
        <v>309</v>
      </c>
      <c r="H317" s="1" t="s">
        <v>233</v>
      </c>
      <c r="I317" s="1" t="s">
        <v>29</v>
      </c>
      <c r="J317" s="1" t="s">
        <v>17</v>
      </c>
      <c r="K317" s="1" t="s">
        <v>18</v>
      </c>
      <c r="L317" s="7">
        <v>44021.508333333331</v>
      </c>
      <c r="M317" s="1" t="s">
        <v>37</v>
      </c>
      <c r="N317" s="2">
        <v>44022.008333333331</v>
      </c>
      <c r="O317" s="1" t="s">
        <v>619</v>
      </c>
      <c r="P317" s="1" t="s">
        <v>618</v>
      </c>
      <c r="Q317" s="1" t="s">
        <v>101</v>
      </c>
      <c r="R317" s="1" t="s">
        <v>78</v>
      </c>
      <c r="U317" t="str">
        <f t="array" ref="U317">LOOKUP(2,1/(COUNTIF($U$1:U316,$C$2:$C$550)=0),$C$2:$C$550)</f>
        <v>Cashier officer can't use search in SAP (UPCEB)</v>
      </c>
      <c r="V317" s="3">
        <f t="shared" si="13"/>
        <v>44028</v>
      </c>
      <c r="W317" t="str">
        <f t="shared" si="14"/>
        <v>Yes</v>
      </c>
    </row>
    <row r="318" spans="1:23" ht="12.75" x14ac:dyDescent="0.2">
      <c r="A318" s="1">
        <v>111461</v>
      </c>
      <c r="B318" s="4">
        <v>44021.506249999999</v>
      </c>
      <c r="C318" s="1" t="s">
        <v>384</v>
      </c>
      <c r="D318" s="1" t="s">
        <v>653</v>
      </c>
      <c r="E318" s="1" t="s">
        <v>675</v>
      </c>
      <c r="F318" s="1" t="str">
        <f t="shared" si="12"/>
        <v>Jovan Brown</v>
      </c>
      <c r="G318" s="1" t="s">
        <v>309</v>
      </c>
      <c r="H318" s="1" t="s">
        <v>233</v>
      </c>
      <c r="I318" s="1" t="s">
        <v>29</v>
      </c>
      <c r="J318" s="1" t="s">
        <v>17</v>
      </c>
      <c r="K318" s="1" t="s">
        <v>18</v>
      </c>
      <c r="L318" s="7">
        <v>44021.506249999999</v>
      </c>
      <c r="M318" s="1" t="s">
        <v>37</v>
      </c>
      <c r="N318" s="2">
        <v>44022.006249999999</v>
      </c>
      <c r="O318" s="1" t="s">
        <v>619</v>
      </c>
      <c r="P318" s="1" t="s">
        <v>618</v>
      </c>
      <c r="Q318" s="1" t="s">
        <v>101</v>
      </c>
      <c r="R318" s="1" t="s">
        <v>78</v>
      </c>
      <c r="U318" t="str">
        <f t="array" ref="U318">LOOKUP(2,1/(COUNTIF($U$1:U317,$C$2:$C$550)=0),$C$2:$C$550)</f>
        <v>Slow performance of SAP/SAP too long to load</v>
      </c>
      <c r="V318" s="3">
        <f t="shared" si="13"/>
        <v>44028</v>
      </c>
      <c r="W318" t="str">
        <f t="shared" si="14"/>
        <v>Yes</v>
      </c>
    </row>
    <row r="319" spans="1:23" ht="12.75" x14ac:dyDescent="0.2">
      <c r="A319" s="1">
        <v>111460</v>
      </c>
      <c r="B319" s="4">
        <v>44021.504166666666</v>
      </c>
      <c r="C319" s="1" t="s">
        <v>385</v>
      </c>
      <c r="D319" s="1" t="s">
        <v>653</v>
      </c>
      <c r="E319" s="1" t="s">
        <v>675</v>
      </c>
      <c r="F319" s="1" t="str">
        <f t="shared" si="12"/>
        <v>Jovan Brown</v>
      </c>
      <c r="G319" s="1" t="s">
        <v>309</v>
      </c>
      <c r="H319" s="1" t="s">
        <v>233</v>
      </c>
      <c r="I319" s="1" t="s">
        <v>29</v>
      </c>
      <c r="J319" s="1" t="s">
        <v>17</v>
      </c>
      <c r="K319" s="1" t="s">
        <v>18</v>
      </c>
      <c r="L319" s="7">
        <v>44021.504166666666</v>
      </c>
      <c r="M319" s="1" t="s">
        <v>37</v>
      </c>
      <c r="N319" s="2">
        <v>44022.004166666666</v>
      </c>
      <c r="O319" s="1" t="s">
        <v>619</v>
      </c>
      <c r="P319" s="1" t="s">
        <v>618</v>
      </c>
      <c r="Q319" s="1" t="s">
        <v>101</v>
      </c>
      <c r="R319" s="1" t="s">
        <v>78</v>
      </c>
      <c r="U319" t="str">
        <f t="array" ref="U319">LOOKUP(2,1/(COUNTIF($U$1:U318,$C$2:$C$550)=0),$C$2:$C$550)</f>
        <v>OpenVPN error</v>
      </c>
      <c r="V319" s="3">
        <f t="shared" si="13"/>
        <v>44028</v>
      </c>
      <c r="W319" t="str">
        <f t="shared" si="14"/>
        <v>Yes</v>
      </c>
    </row>
    <row r="320" spans="1:23" ht="12.75" x14ac:dyDescent="0.2">
      <c r="A320" s="1">
        <v>111408</v>
      </c>
      <c r="B320" s="4">
        <v>43934.581250000003</v>
      </c>
      <c r="C320" s="1" t="s">
        <v>386</v>
      </c>
      <c r="D320" s="1" t="s">
        <v>644</v>
      </c>
      <c r="E320" s="1" t="s">
        <v>684</v>
      </c>
      <c r="F320" s="1" t="str">
        <f t="shared" si="12"/>
        <v>Reah Junes</v>
      </c>
      <c r="G320" s="1" t="s">
        <v>140</v>
      </c>
      <c r="H320" s="1" t="s">
        <v>233</v>
      </c>
      <c r="I320" s="1" t="s">
        <v>16</v>
      </c>
      <c r="J320" s="1" t="s">
        <v>17</v>
      </c>
      <c r="K320" s="1" t="s">
        <v>18</v>
      </c>
      <c r="L320" s="7">
        <v>44021.354861111111</v>
      </c>
      <c r="M320" s="1" t="s">
        <v>19</v>
      </c>
      <c r="N320" s="2" t="s">
        <v>620</v>
      </c>
      <c r="O320" s="1" t="s">
        <v>618</v>
      </c>
      <c r="P320" s="1" t="s">
        <v>619</v>
      </c>
      <c r="Q320" s="1" t="s">
        <v>20</v>
      </c>
      <c r="R320" s="1" t="s">
        <v>26</v>
      </c>
      <c r="U320" t="str">
        <f t="array" ref="U320">LOOKUP(2,1/(COUNTIF($U$1:U319,$C$2:$C$550)=0),$C$2:$C$550)</f>
        <v>Person Analyzer for 132939</v>
      </c>
      <c r="V320" s="3">
        <f t="shared" si="13"/>
        <v>43941</v>
      </c>
      <c r="W320" t="str">
        <f t="shared" si="14"/>
        <v>Yes</v>
      </c>
    </row>
    <row r="321" spans="1:23" ht="12.75" x14ac:dyDescent="0.2">
      <c r="A321" s="1">
        <v>111440</v>
      </c>
      <c r="B321" s="4">
        <v>43991.494444444441</v>
      </c>
      <c r="C321" s="1" t="s">
        <v>375</v>
      </c>
      <c r="D321" s="1" t="s">
        <v>659</v>
      </c>
      <c r="E321" s="1" t="s">
        <v>699</v>
      </c>
      <c r="F321" s="1" t="str">
        <f t="shared" si="12"/>
        <v>Kenneth Greene</v>
      </c>
      <c r="G321" s="1" t="s">
        <v>387</v>
      </c>
      <c r="H321" s="1" t="s">
        <v>233</v>
      </c>
      <c r="I321" s="1" t="s">
        <v>29</v>
      </c>
      <c r="J321" s="1" t="s">
        <v>17</v>
      </c>
      <c r="K321" s="1" t="s">
        <v>60</v>
      </c>
      <c r="L321" s="7">
        <v>44011.739583333336</v>
      </c>
      <c r="M321" s="1" t="s">
        <v>19</v>
      </c>
      <c r="N321" s="2">
        <v>43992.708333333336</v>
      </c>
      <c r="O321" s="1" t="s">
        <v>618</v>
      </c>
      <c r="P321" s="1" t="s">
        <v>619</v>
      </c>
      <c r="Q321" s="1" t="s">
        <v>20</v>
      </c>
      <c r="R321" s="1" t="s">
        <v>30</v>
      </c>
      <c r="U321" t="str">
        <f t="array" ref="U321">LOOKUP(2,1/(COUNTIF($U$1:U320,$C$2:$C$550)=0),$C$2:$C$550)</f>
        <v>Post Issue - Bind Failed / ODSM down</v>
      </c>
      <c r="V321" s="3">
        <f t="shared" si="13"/>
        <v>43998</v>
      </c>
      <c r="W321" t="str">
        <f t="shared" si="14"/>
        <v>No</v>
      </c>
    </row>
    <row r="322" spans="1:23" ht="12.75" x14ac:dyDescent="0.2">
      <c r="A322" s="1">
        <v>111441</v>
      </c>
      <c r="B322" s="4">
        <v>43996.446527777778</v>
      </c>
      <c r="C322" s="1" t="s">
        <v>388</v>
      </c>
      <c r="D322" s="1" t="s">
        <v>626</v>
      </c>
      <c r="E322" s="1" t="s">
        <v>666</v>
      </c>
      <c r="F322" s="1" t="str">
        <f t="shared" ref="F322:F385" si="15">CONCATENATE(D322," ",E322)</f>
        <v>Tomi Yamamoto</v>
      </c>
      <c r="G322" s="1" t="s">
        <v>28</v>
      </c>
      <c r="H322" s="1" t="s">
        <v>233</v>
      </c>
      <c r="I322" s="1" t="s">
        <v>29</v>
      </c>
      <c r="J322" s="1" t="s">
        <v>44</v>
      </c>
      <c r="K322" s="1" t="s">
        <v>18</v>
      </c>
      <c r="L322" s="7">
        <v>44007.693055555559</v>
      </c>
      <c r="M322" s="1" t="s">
        <v>19</v>
      </c>
      <c r="N322" s="2">
        <v>43996.946527777778</v>
      </c>
      <c r="O322" s="1" t="s">
        <v>618</v>
      </c>
      <c r="P322" s="1" t="s">
        <v>619</v>
      </c>
      <c r="Q322" s="1" t="s">
        <v>20</v>
      </c>
      <c r="R322" s="1" t="s">
        <v>30</v>
      </c>
      <c r="U322" t="str">
        <f t="array" ref="U322">LOOKUP(2,1/(COUNTIF($U$1:U321,$C$2:$C$550)=0),$C$2:$C$550)</f>
        <v>Test Ticket</v>
      </c>
      <c r="V322" s="3" t="str">
        <f t="shared" si="13"/>
        <v>No SLA for Request</v>
      </c>
      <c r="W322" t="str">
        <f t="shared" si="14"/>
        <v>No</v>
      </c>
    </row>
    <row r="323" spans="1:23" ht="12.75" x14ac:dyDescent="0.2">
      <c r="A323" s="1">
        <v>111436</v>
      </c>
      <c r="B323" s="4">
        <v>43990.445138888892</v>
      </c>
      <c r="C323" s="1" t="s">
        <v>389</v>
      </c>
      <c r="D323" s="1" t="s">
        <v>660</v>
      </c>
      <c r="E323" s="1" t="s">
        <v>700</v>
      </c>
      <c r="F323" s="1" t="str">
        <f t="shared" si="15"/>
        <v>Sophia Walker</v>
      </c>
      <c r="G323" s="1" t="s">
        <v>390</v>
      </c>
      <c r="H323" s="1" t="s">
        <v>233</v>
      </c>
      <c r="I323" s="1" t="s">
        <v>29</v>
      </c>
      <c r="J323" s="1" t="s">
        <v>17</v>
      </c>
      <c r="K323" s="1" t="s">
        <v>60</v>
      </c>
      <c r="L323" s="7">
        <v>44007.67291666667</v>
      </c>
      <c r="M323" s="1" t="s">
        <v>19</v>
      </c>
      <c r="N323" s="2">
        <v>43991.708333333336</v>
      </c>
      <c r="O323" s="1" t="s">
        <v>618</v>
      </c>
      <c r="P323" s="1" t="s">
        <v>619</v>
      </c>
      <c r="Q323" s="1" t="s">
        <v>20</v>
      </c>
      <c r="R323" s="1" t="s">
        <v>231</v>
      </c>
      <c r="U323" t="str">
        <f t="array" ref="U323">LOOKUP(2,1/(COUNTIF($U$1:U322,$C$2:$C$550)=0),$C$2:$C$550)</f>
        <v>[SAP] Page is not available</v>
      </c>
      <c r="V323" s="3">
        <f t="shared" ref="V323:V386" si="16">IF(J323="Request","No SLA for Request", IF(AND(H323="Emergency",J323="Incident / Problem"),B323+TIME(4,0,0),IF(AND(H323="High",J323="Incident / Problem"),WORKDAY(B323,3,0),IF(AND(H323="Normal",J323="Incident / Problem"),WORKDAY(B323,5,0),IF(AND(H323="Low",J323="Incident / Problem"),WORKDAY(B323,10,10),"")))))</f>
        <v>43997</v>
      </c>
      <c r="W323" t="str">
        <f t="shared" ref="W323:W386" si="17">IF(N323&gt;L323,"Yes","No")</f>
        <v>No</v>
      </c>
    </row>
    <row r="324" spans="1:23" ht="12.75" x14ac:dyDescent="0.2">
      <c r="A324" s="1">
        <v>111407</v>
      </c>
      <c r="B324" s="4">
        <v>43928.792361111111</v>
      </c>
      <c r="C324" s="1" t="s">
        <v>391</v>
      </c>
      <c r="D324" s="1" t="s">
        <v>652</v>
      </c>
      <c r="E324" s="1" t="s">
        <v>692</v>
      </c>
      <c r="F324" s="1" t="str">
        <f t="shared" si="15"/>
        <v>Grace Evans</v>
      </c>
      <c r="G324" s="1" t="s">
        <v>298</v>
      </c>
      <c r="H324" s="1" t="s">
        <v>233</v>
      </c>
      <c r="I324" s="1" t="s">
        <v>29</v>
      </c>
      <c r="J324" s="1" t="s">
        <v>17</v>
      </c>
      <c r="K324" s="1" t="s">
        <v>18</v>
      </c>
      <c r="L324" s="7">
        <v>44007.670138888891</v>
      </c>
      <c r="M324" s="1" t="s">
        <v>19</v>
      </c>
      <c r="N324" s="2">
        <v>43929.292361111111</v>
      </c>
      <c r="O324" s="1" t="s">
        <v>618</v>
      </c>
      <c r="P324" s="1" t="s">
        <v>619</v>
      </c>
      <c r="Q324" s="1" t="s">
        <v>20</v>
      </c>
      <c r="R324" s="1" t="s">
        <v>30</v>
      </c>
      <c r="U324" t="str">
        <f t="array" ref="U324">LOOKUP(2,1/(COUNTIF($U$1:U323,$C$2:$C$550)=0),$C$2:$C$550)</f>
        <v>Tuition Calculation Issue</v>
      </c>
      <c r="V324" s="3">
        <f t="shared" si="16"/>
        <v>43935</v>
      </c>
      <c r="W324" t="str">
        <f t="shared" si="17"/>
        <v>No</v>
      </c>
    </row>
    <row r="325" spans="1:23" ht="12.75" x14ac:dyDescent="0.2">
      <c r="A325" s="1">
        <v>111448</v>
      </c>
      <c r="B325" s="4">
        <v>44005.563194444447</v>
      </c>
      <c r="C325" s="1" t="s">
        <v>392</v>
      </c>
      <c r="D325" s="1" t="s">
        <v>660</v>
      </c>
      <c r="E325" s="1" t="s">
        <v>700</v>
      </c>
      <c r="F325" s="1" t="str">
        <f t="shared" si="15"/>
        <v>Sophia Walker</v>
      </c>
      <c r="G325" s="1" t="s">
        <v>390</v>
      </c>
      <c r="H325" s="1" t="s">
        <v>233</v>
      </c>
      <c r="I325" s="1" t="s">
        <v>29</v>
      </c>
      <c r="J325" s="1" t="s">
        <v>44</v>
      </c>
      <c r="K325" s="1" t="s">
        <v>18</v>
      </c>
      <c r="L325" s="7">
        <v>44007.632638888892</v>
      </c>
      <c r="M325" s="1" t="s">
        <v>19</v>
      </c>
      <c r="N325" s="2">
        <v>44006.063194444447</v>
      </c>
      <c r="O325" s="1" t="s">
        <v>618</v>
      </c>
      <c r="P325" s="1" t="s">
        <v>619</v>
      </c>
      <c r="Q325" s="1" t="s">
        <v>20</v>
      </c>
      <c r="R325" s="1" t="s">
        <v>30</v>
      </c>
      <c r="U325" t="str">
        <f t="array" ref="U325">LOOKUP(2,1/(COUNTIF($U$1:U324,$C$2:$C$550)=0),$C$2:$C$550)</f>
        <v xml:space="preserve">Post Issue - Getting "No space left on device" </v>
      </c>
      <c r="V325" s="3" t="str">
        <f t="shared" si="16"/>
        <v>No SLA for Request</v>
      </c>
      <c r="W325" t="str">
        <f t="shared" si="17"/>
        <v>No</v>
      </c>
    </row>
    <row r="326" spans="1:23" ht="12.75" x14ac:dyDescent="0.2">
      <c r="A326" s="1">
        <v>111447</v>
      </c>
      <c r="B326" s="4">
        <v>44000.710416666669</v>
      </c>
      <c r="C326" s="1" t="s">
        <v>393</v>
      </c>
      <c r="D326" s="1" t="s">
        <v>633</v>
      </c>
      <c r="E326" s="1" t="s">
        <v>673</v>
      </c>
      <c r="F326" s="1" t="str">
        <f t="shared" si="15"/>
        <v>Monique Smiths</v>
      </c>
      <c r="G326" s="1" t="s">
        <v>59</v>
      </c>
      <c r="H326" s="1" t="s">
        <v>233</v>
      </c>
      <c r="I326" s="1" t="s">
        <v>29</v>
      </c>
      <c r="J326" s="1" t="s">
        <v>44</v>
      </c>
      <c r="K326" s="1" t="s">
        <v>60</v>
      </c>
      <c r="L326" s="7">
        <v>44006.731944444444</v>
      </c>
      <c r="M326" s="1" t="s">
        <v>19</v>
      </c>
      <c r="N326" s="2">
        <v>44001.708333333336</v>
      </c>
      <c r="O326" s="1" t="s">
        <v>618</v>
      </c>
      <c r="P326" s="1" t="s">
        <v>619</v>
      </c>
      <c r="Q326" s="1" t="s">
        <v>20</v>
      </c>
      <c r="R326" s="1" t="s">
        <v>78</v>
      </c>
      <c r="U326" t="str">
        <f t="array" ref="U326">LOOKUP(2,1/(COUNTIF($U$1:U325,$C$2:$C$550)=0),$C$2:$C$550)</f>
        <v>issues in UP General Payroll Scholars Report</v>
      </c>
      <c r="V326" s="3" t="str">
        <f t="shared" si="16"/>
        <v>No SLA for Request</v>
      </c>
      <c r="W326" t="str">
        <f t="shared" si="17"/>
        <v>No</v>
      </c>
    </row>
    <row r="327" spans="1:23" ht="12.75" x14ac:dyDescent="0.2">
      <c r="A327" s="1">
        <v>111444</v>
      </c>
      <c r="B327" s="4">
        <v>43998.375694444447</v>
      </c>
      <c r="C327" s="1" t="s">
        <v>394</v>
      </c>
      <c r="D327" s="1" t="s">
        <v>628</v>
      </c>
      <c r="E327" s="1" t="s">
        <v>668</v>
      </c>
      <c r="F327" s="1" t="str">
        <f t="shared" si="15"/>
        <v>Aurora Miller</v>
      </c>
      <c r="G327" s="1" t="s">
        <v>35</v>
      </c>
      <c r="H327" s="1" t="s">
        <v>233</v>
      </c>
      <c r="I327" s="1" t="s">
        <v>16</v>
      </c>
      <c r="J327" s="1" t="s">
        <v>17</v>
      </c>
      <c r="K327" s="1" t="s">
        <v>18</v>
      </c>
      <c r="L327" s="7">
        <v>44005.750694444447</v>
      </c>
      <c r="M327" s="1" t="s">
        <v>19</v>
      </c>
      <c r="N327" s="2" t="s">
        <v>620</v>
      </c>
      <c r="O327" s="1" t="s">
        <v>618</v>
      </c>
      <c r="P327" s="1" t="s">
        <v>619</v>
      </c>
      <c r="Q327" s="1" t="s">
        <v>20</v>
      </c>
      <c r="R327" s="1" t="s">
        <v>21</v>
      </c>
      <c r="U327" t="str">
        <f t="array" ref="U327">LOOKUP(2,1/(COUNTIF($U$1:U326,$C$2:$C$550)=0),$C$2:$C$550)</f>
        <v>Configuration related to web browser to open Java</v>
      </c>
      <c r="V327" s="3">
        <f t="shared" si="16"/>
        <v>44005</v>
      </c>
      <c r="W327" t="str">
        <f t="shared" si="17"/>
        <v>Yes</v>
      </c>
    </row>
    <row r="328" spans="1:23" ht="12.75" x14ac:dyDescent="0.2">
      <c r="A328" s="1">
        <v>111442</v>
      </c>
      <c r="B328" s="4">
        <v>43997.433333333334</v>
      </c>
      <c r="C328" s="1" t="s">
        <v>395</v>
      </c>
      <c r="D328" s="1" t="s">
        <v>628</v>
      </c>
      <c r="E328" s="1" t="s">
        <v>668</v>
      </c>
      <c r="F328" s="1" t="str">
        <f t="shared" si="15"/>
        <v>Aurora Miller</v>
      </c>
      <c r="G328" s="1" t="s">
        <v>35</v>
      </c>
      <c r="H328" s="1" t="s">
        <v>233</v>
      </c>
      <c r="I328" s="1" t="s">
        <v>16</v>
      </c>
      <c r="J328" s="1" t="s">
        <v>17</v>
      </c>
      <c r="K328" s="1" t="s">
        <v>18</v>
      </c>
      <c r="L328" s="7">
        <v>44005.404861111114</v>
      </c>
      <c r="M328" s="1" t="s">
        <v>19</v>
      </c>
      <c r="N328" s="2" t="s">
        <v>620</v>
      </c>
      <c r="O328" s="1" t="s">
        <v>618</v>
      </c>
      <c r="P328" s="1" t="s">
        <v>619</v>
      </c>
      <c r="Q328" s="1" t="s">
        <v>20</v>
      </c>
      <c r="R328" s="1" t="s">
        <v>21</v>
      </c>
      <c r="U328" t="str">
        <f t="array" ref="U328">LOOKUP(2,1/(COUNTIF($U$1:U327,$C$2:$C$550)=0),$C$2:$C$550)</f>
        <v>Post Issue - SAP SLOW PERFORMANCE ISSUE</v>
      </c>
      <c r="V328" s="3">
        <f t="shared" si="16"/>
        <v>44004</v>
      </c>
      <c r="W328" t="str">
        <f t="shared" si="17"/>
        <v>Yes</v>
      </c>
    </row>
    <row r="329" spans="1:23" ht="12.75" x14ac:dyDescent="0.2">
      <c r="A329" s="1">
        <v>111423</v>
      </c>
      <c r="B329" s="4">
        <v>43971.618750000001</v>
      </c>
      <c r="C329" s="1" t="s">
        <v>396</v>
      </c>
      <c r="D329" s="1" t="s">
        <v>629</v>
      </c>
      <c r="E329" s="1" t="s">
        <v>669</v>
      </c>
      <c r="F329" s="1" t="str">
        <f t="shared" si="15"/>
        <v>Kian Rogers</v>
      </c>
      <c r="G329" s="1" t="s">
        <v>43</v>
      </c>
      <c r="H329" s="1" t="s">
        <v>233</v>
      </c>
      <c r="I329" s="1" t="s">
        <v>16</v>
      </c>
      <c r="J329" s="1" t="s">
        <v>44</v>
      </c>
      <c r="K329" s="1" t="s">
        <v>18</v>
      </c>
      <c r="L329" s="7">
        <v>44004.710416666669</v>
      </c>
      <c r="M329" s="1" t="s">
        <v>19</v>
      </c>
      <c r="N329" s="2" t="s">
        <v>620</v>
      </c>
      <c r="O329" s="1" t="s">
        <v>618</v>
      </c>
      <c r="P329" s="1" t="s">
        <v>619</v>
      </c>
      <c r="Q329" s="1" t="s">
        <v>20</v>
      </c>
      <c r="R329" s="1" t="s">
        <v>26</v>
      </c>
      <c r="U329" t="str">
        <f t="array" ref="U329">LOOKUP(2,1/(COUNTIF($U$1:U328,$C$2:$C$550)=0),$C$2:$C$550)</f>
        <v>Post Issue - SAP LOGIN ISSUES ENCOUNTERED</v>
      </c>
      <c r="V329" s="3" t="str">
        <f t="shared" si="16"/>
        <v>No SLA for Request</v>
      </c>
      <c r="W329" t="str">
        <f t="shared" si="17"/>
        <v>Yes</v>
      </c>
    </row>
    <row r="330" spans="1:23" ht="12.75" x14ac:dyDescent="0.2">
      <c r="A330" s="1">
        <v>111426</v>
      </c>
      <c r="B330" s="4">
        <v>43979.461805555555</v>
      </c>
      <c r="C330" s="1" t="s">
        <v>397</v>
      </c>
      <c r="D330" s="1" t="s">
        <v>629</v>
      </c>
      <c r="E330" s="1" t="s">
        <v>669</v>
      </c>
      <c r="F330" s="1" t="str">
        <f t="shared" si="15"/>
        <v>Kian Rogers</v>
      </c>
      <c r="G330" s="1" t="s">
        <v>43</v>
      </c>
      <c r="H330" s="1" t="s">
        <v>233</v>
      </c>
      <c r="I330" s="1" t="s">
        <v>16</v>
      </c>
      <c r="J330" s="1" t="s">
        <v>44</v>
      </c>
      <c r="K330" s="1" t="s">
        <v>18</v>
      </c>
      <c r="L330" s="7">
        <v>44004.709722222222</v>
      </c>
      <c r="M330" s="1" t="s">
        <v>19</v>
      </c>
      <c r="N330" s="2" t="s">
        <v>620</v>
      </c>
      <c r="O330" s="1" t="s">
        <v>618</v>
      </c>
      <c r="P330" s="1" t="s">
        <v>619</v>
      </c>
      <c r="Q330" s="1" t="s">
        <v>20</v>
      </c>
      <c r="R330" s="1" t="s">
        <v>26</v>
      </c>
      <c r="U330" t="str">
        <f t="array" ref="U330">LOOKUP(2,1/(COUNTIF($U$1:U329,$C$2:$C$550)=0),$C$2:$C$550)</f>
        <v>Extraction of Data on ODSM.</v>
      </c>
      <c r="V330" s="3" t="str">
        <f t="shared" si="16"/>
        <v>No SLA for Request</v>
      </c>
      <c r="W330" t="str">
        <f t="shared" si="17"/>
        <v>Yes</v>
      </c>
    </row>
    <row r="331" spans="1:23" ht="12.75" x14ac:dyDescent="0.2">
      <c r="A331" s="1">
        <v>111428</v>
      </c>
      <c r="B331" s="4">
        <v>43980.724305555559</v>
      </c>
      <c r="C331" s="1" t="s">
        <v>398</v>
      </c>
      <c r="D331" s="1" t="s">
        <v>628</v>
      </c>
      <c r="E331" s="1" t="s">
        <v>668</v>
      </c>
      <c r="F331" s="1" t="str">
        <f t="shared" si="15"/>
        <v>Aurora Miller</v>
      </c>
      <c r="G331" s="1" t="s">
        <v>35</v>
      </c>
      <c r="H331" s="1" t="s">
        <v>233</v>
      </c>
      <c r="I331" s="1" t="s">
        <v>16</v>
      </c>
      <c r="J331" s="1" t="s">
        <v>44</v>
      </c>
      <c r="K331" s="1" t="s">
        <v>18</v>
      </c>
      <c r="L331" s="7">
        <v>43999.592361111114</v>
      </c>
      <c r="M331" s="1" t="s">
        <v>19</v>
      </c>
      <c r="N331" s="2" t="s">
        <v>620</v>
      </c>
      <c r="O331" s="1" t="s">
        <v>618</v>
      </c>
      <c r="P331" s="1" t="s">
        <v>619</v>
      </c>
      <c r="Q331" s="1" t="s">
        <v>20</v>
      </c>
      <c r="R331" s="1" t="s">
        <v>21</v>
      </c>
      <c r="U331" t="str">
        <f t="array" ref="U331">LOOKUP(2,1/(COUNTIF($U$1:U330,$C$2:$C$550)=0),$C$2:$C$550)</f>
        <v>How to override set-up in created element</v>
      </c>
      <c r="V331" s="3" t="str">
        <f t="shared" si="16"/>
        <v>No SLA for Request</v>
      </c>
      <c r="W331" t="str">
        <f t="shared" si="17"/>
        <v>Yes</v>
      </c>
    </row>
    <row r="332" spans="1:23" ht="12.75" x14ac:dyDescent="0.2">
      <c r="A332" s="1">
        <v>111379</v>
      </c>
      <c r="B332" s="4">
        <v>43857.727777777778</v>
      </c>
      <c r="C332" s="1" t="s">
        <v>399</v>
      </c>
      <c r="D332" s="1" t="s">
        <v>628</v>
      </c>
      <c r="E332" s="1" t="s">
        <v>668</v>
      </c>
      <c r="F332" s="1" t="str">
        <f t="shared" si="15"/>
        <v>Aurora Miller</v>
      </c>
      <c r="G332" s="1" t="s">
        <v>35</v>
      </c>
      <c r="H332" s="1" t="s">
        <v>233</v>
      </c>
      <c r="I332" s="1" t="s">
        <v>16</v>
      </c>
      <c r="J332" s="1" t="s">
        <v>44</v>
      </c>
      <c r="K332" s="1" t="s">
        <v>18</v>
      </c>
      <c r="L332" s="7">
        <v>43998.744444444441</v>
      </c>
      <c r="M332" s="1" t="s">
        <v>19</v>
      </c>
      <c r="N332" s="2" t="s">
        <v>620</v>
      </c>
      <c r="O332" s="1" t="s">
        <v>618</v>
      </c>
      <c r="P332" s="1" t="s">
        <v>619</v>
      </c>
      <c r="Q332" s="1" t="s">
        <v>20</v>
      </c>
      <c r="R332" s="1" t="s">
        <v>21</v>
      </c>
      <c r="U332" t="str">
        <f t="array" ref="U332">LOOKUP(2,1/(COUNTIF($U$1:U331,$C$2:$C$550)=0),$C$2:$C$550)</f>
        <v>[Test Only]:::[SAP]Page not available</v>
      </c>
      <c r="V332" s="3" t="str">
        <f t="shared" si="16"/>
        <v>No SLA for Request</v>
      </c>
      <c r="W332" t="str">
        <f t="shared" si="17"/>
        <v>Yes</v>
      </c>
    </row>
    <row r="333" spans="1:23" ht="12.75" x14ac:dyDescent="0.2">
      <c r="A333" s="1">
        <v>111412</v>
      </c>
      <c r="B333" s="4">
        <v>43938.480555555558</v>
      </c>
      <c r="C333" s="1" t="s">
        <v>400</v>
      </c>
      <c r="D333" s="1" t="s">
        <v>634</v>
      </c>
      <c r="E333" s="1" t="s">
        <v>674</v>
      </c>
      <c r="F333" s="1" t="str">
        <f t="shared" si="15"/>
        <v>Melody Thompson</v>
      </c>
      <c r="G333" s="1" t="s">
        <v>65</v>
      </c>
      <c r="H333" s="1" t="s">
        <v>233</v>
      </c>
      <c r="I333" s="1" t="s">
        <v>16</v>
      </c>
      <c r="J333" s="1" t="s">
        <v>17</v>
      </c>
      <c r="K333" s="1" t="s">
        <v>18</v>
      </c>
      <c r="L333" s="7">
        <v>43998.743055555555</v>
      </c>
      <c r="M333" s="1" t="s">
        <v>19</v>
      </c>
      <c r="N333" s="2" t="s">
        <v>620</v>
      </c>
      <c r="O333" s="1" t="s">
        <v>618</v>
      </c>
      <c r="P333" s="1" t="s">
        <v>619</v>
      </c>
      <c r="Q333" s="1" t="s">
        <v>20</v>
      </c>
      <c r="R333" s="1" t="s">
        <v>26</v>
      </c>
      <c r="U333" t="str">
        <f t="array" ref="U333">LOOKUP(2,1/(COUNTIF($U$1:U332,$C$2:$C$550)=0),$C$2:$C$550)</f>
        <v>[Test Only]:::SAP Reset Password</v>
      </c>
      <c r="V333" s="3">
        <f t="shared" si="16"/>
        <v>43945</v>
      </c>
      <c r="W333" t="str">
        <f t="shared" si="17"/>
        <v>Yes</v>
      </c>
    </row>
    <row r="334" spans="1:23" ht="12.75" x14ac:dyDescent="0.2">
      <c r="A334" s="1">
        <v>111415</v>
      </c>
      <c r="B334" s="4">
        <v>43941.541666666664</v>
      </c>
      <c r="C334" s="1" t="s">
        <v>401</v>
      </c>
      <c r="D334" s="1" t="s">
        <v>642</v>
      </c>
      <c r="E334" s="1" t="s">
        <v>682</v>
      </c>
      <c r="F334" s="1" t="str">
        <f t="shared" si="15"/>
        <v>Troy Daniels</v>
      </c>
      <c r="G334" s="1" t="s">
        <v>112</v>
      </c>
      <c r="H334" s="1" t="s">
        <v>233</v>
      </c>
      <c r="I334" s="1" t="s">
        <v>16</v>
      </c>
      <c r="J334" s="1" t="s">
        <v>17</v>
      </c>
      <c r="K334" s="1" t="s">
        <v>18</v>
      </c>
      <c r="L334" s="7">
        <v>43998.742361111108</v>
      </c>
      <c r="M334" s="1" t="s">
        <v>19</v>
      </c>
      <c r="N334" s="2" t="s">
        <v>620</v>
      </c>
      <c r="O334" s="1" t="s">
        <v>618</v>
      </c>
      <c r="P334" s="1" t="s">
        <v>619</v>
      </c>
      <c r="Q334" s="1" t="s">
        <v>20</v>
      </c>
      <c r="R334" s="1" t="s">
        <v>26</v>
      </c>
      <c r="U334" t="str">
        <f t="array" ref="U334">LOOKUP(2,1/(COUNTIF($U$1:U333,$C$2:$C$550)=0),$C$2:$C$550)</f>
        <v>Locked Out OpenVPN Account</v>
      </c>
      <c r="V334" s="3">
        <f t="shared" si="16"/>
        <v>43948</v>
      </c>
      <c r="W334" t="str">
        <f t="shared" si="17"/>
        <v>Yes</v>
      </c>
    </row>
    <row r="335" spans="1:23" ht="12.75" x14ac:dyDescent="0.2">
      <c r="A335" s="1">
        <v>111438</v>
      </c>
      <c r="B335" s="4">
        <v>43990.553472222222</v>
      </c>
      <c r="C335" s="1" t="s">
        <v>402</v>
      </c>
      <c r="D335" s="1" t="s">
        <v>624</v>
      </c>
      <c r="E335" s="1" t="s">
        <v>635</v>
      </c>
      <c r="F335" s="1" t="str">
        <f t="shared" si="15"/>
        <v>Jasper John</v>
      </c>
      <c r="G335" s="1" t="s">
        <v>14</v>
      </c>
      <c r="H335" s="1" t="s">
        <v>233</v>
      </c>
      <c r="I335" s="1" t="s">
        <v>16</v>
      </c>
      <c r="J335" s="1" t="s">
        <v>17</v>
      </c>
      <c r="K335" s="1" t="s">
        <v>18</v>
      </c>
      <c r="L335" s="7">
        <v>43998.740972222222</v>
      </c>
      <c r="M335" s="1" t="s">
        <v>19</v>
      </c>
      <c r="N335" s="2" t="s">
        <v>620</v>
      </c>
      <c r="O335" s="1" t="s">
        <v>618</v>
      </c>
      <c r="P335" s="1" t="s">
        <v>619</v>
      </c>
      <c r="Q335" s="1" t="s">
        <v>20</v>
      </c>
      <c r="R335" s="1" t="s">
        <v>21</v>
      </c>
      <c r="U335" t="str">
        <f t="array" ref="U335">LOOKUP(2,1/(COUNTIF($U$1:U334,$C$2:$C$550)=0),$C$2:$C$550)</f>
        <v>Special Leave Issues</v>
      </c>
      <c r="V335" s="3">
        <f t="shared" si="16"/>
        <v>43997</v>
      </c>
      <c r="W335" t="str">
        <f t="shared" si="17"/>
        <v>Yes</v>
      </c>
    </row>
    <row r="336" spans="1:23" ht="12.75" x14ac:dyDescent="0.2">
      <c r="A336" s="1">
        <v>111406</v>
      </c>
      <c r="B336" s="4">
        <v>43927.547222222223</v>
      </c>
      <c r="C336" s="1" t="s">
        <v>403</v>
      </c>
      <c r="D336" s="1" t="s">
        <v>634</v>
      </c>
      <c r="E336" s="1" t="s">
        <v>674</v>
      </c>
      <c r="F336" s="1" t="str">
        <f t="shared" si="15"/>
        <v>Melody Thompson</v>
      </c>
      <c r="G336" s="1" t="s">
        <v>65</v>
      </c>
      <c r="H336" s="1" t="s">
        <v>233</v>
      </c>
      <c r="I336" s="1" t="s">
        <v>16</v>
      </c>
      <c r="J336" s="1" t="s">
        <v>17</v>
      </c>
      <c r="K336" s="1" t="s">
        <v>18</v>
      </c>
      <c r="L336" s="7">
        <v>43992.728472222225</v>
      </c>
      <c r="M336" s="1" t="s">
        <v>19</v>
      </c>
      <c r="N336" s="2" t="s">
        <v>620</v>
      </c>
      <c r="O336" s="1" t="s">
        <v>618</v>
      </c>
      <c r="P336" s="1" t="s">
        <v>619</v>
      </c>
      <c r="Q336" s="1" t="s">
        <v>20</v>
      </c>
      <c r="R336" s="1" t="s">
        <v>26</v>
      </c>
      <c r="U336" t="str">
        <f t="array" ref="U336">LOOKUP(2,1/(COUNTIF($U$1:U335,$C$2:$C$550)=0),$C$2:$C$550)</f>
        <v>Cannot Terminate Employment</v>
      </c>
      <c r="V336" s="3">
        <f t="shared" si="16"/>
        <v>43934</v>
      </c>
      <c r="W336" t="str">
        <f t="shared" si="17"/>
        <v>Yes</v>
      </c>
    </row>
    <row r="337" spans="1:23" ht="12.75" x14ac:dyDescent="0.2">
      <c r="A337" s="1">
        <v>111431</v>
      </c>
      <c r="B337" s="4">
        <v>43984.813194444447</v>
      </c>
      <c r="C337" s="1" t="s">
        <v>404</v>
      </c>
      <c r="D337" s="1" t="s">
        <v>657</v>
      </c>
      <c r="E337" s="1" t="s">
        <v>696</v>
      </c>
      <c r="F337" s="1" t="str">
        <f t="shared" si="15"/>
        <v>Charles Thomas</v>
      </c>
      <c r="G337" s="1" t="s">
        <v>349</v>
      </c>
      <c r="H337" s="1" t="s">
        <v>233</v>
      </c>
      <c r="I337" s="1" t="s">
        <v>29</v>
      </c>
      <c r="J337" s="1" t="s">
        <v>17</v>
      </c>
      <c r="K337" s="1" t="s">
        <v>53</v>
      </c>
      <c r="L337" s="7">
        <v>43992.645138888889</v>
      </c>
      <c r="M337" s="1" t="s">
        <v>19</v>
      </c>
      <c r="N337" s="2">
        <v>43985.708333333336</v>
      </c>
      <c r="O337" s="1" t="s">
        <v>618</v>
      </c>
      <c r="P337" s="1" t="s">
        <v>619</v>
      </c>
      <c r="Q337" s="1" t="s">
        <v>48</v>
      </c>
      <c r="R337" s="1" t="s">
        <v>231</v>
      </c>
      <c r="U337" t="str">
        <f t="array" ref="U337">LOOKUP(2,1/(COUNTIF($U$1:U336,$C$2:$C$550)=0),$C$2:$C$550)</f>
        <v>Tablespace Issue</v>
      </c>
      <c r="V337" s="3">
        <f t="shared" si="16"/>
        <v>43991</v>
      </c>
      <c r="W337" t="str">
        <f t="shared" si="17"/>
        <v>No</v>
      </c>
    </row>
    <row r="338" spans="1:23" ht="12.75" x14ac:dyDescent="0.2">
      <c r="A338" s="1">
        <v>111439</v>
      </c>
      <c r="B338" s="4">
        <v>43991.477083333331</v>
      </c>
      <c r="C338" s="1" t="s">
        <v>405</v>
      </c>
      <c r="D338" s="1" t="s">
        <v>633</v>
      </c>
      <c r="E338" s="1" t="s">
        <v>673</v>
      </c>
      <c r="F338" s="1" t="str">
        <f t="shared" si="15"/>
        <v>Monique Smiths</v>
      </c>
      <c r="G338" s="1" t="s">
        <v>59</v>
      </c>
      <c r="H338" s="1" t="s">
        <v>233</v>
      </c>
      <c r="I338" s="1" t="s">
        <v>29</v>
      </c>
      <c r="J338" s="1" t="s">
        <v>44</v>
      </c>
      <c r="K338" s="1" t="s">
        <v>60</v>
      </c>
      <c r="L338" s="7">
        <v>43992.642361111109</v>
      </c>
      <c r="M338" s="1" t="s">
        <v>19</v>
      </c>
      <c r="N338" s="2">
        <v>43992.708333333336</v>
      </c>
      <c r="O338" s="1" t="s">
        <v>618</v>
      </c>
      <c r="P338" s="1" t="s">
        <v>619</v>
      </c>
      <c r="Q338" s="1" t="s">
        <v>48</v>
      </c>
      <c r="R338" s="1" t="s">
        <v>78</v>
      </c>
      <c r="U338" t="str">
        <f t="array" ref="U338">LOOKUP(2,1/(COUNTIF($U$1:U337,$C$2:$C$550)=0),$C$2:$C$550)</f>
        <v>Expression output on Query Manager,</v>
      </c>
      <c r="V338" s="3" t="str">
        <f t="shared" si="16"/>
        <v>No SLA for Request</v>
      </c>
      <c r="W338" t="str">
        <f t="shared" si="17"/>
        <v>Yes</v>
      </c>
    </row>
    <row r="339" spans="1:23" ht="12.75" x14ac:dyDescent="0.2">
      <c r="A339" s="1">
        <v>111398</v>
      </c>
      <c r="B339" s="4">
        <v>43894.604861111111</v>
      </c>
      <c r="C339" s="1" t="s">
        <v>406</v>
      </c>
      <c r="D339" s="1" t="s">
        <v>644</v>
      </c>
      <c r="E339" s="1" t="s">
        <v>684</v>
      </c>
      <c r="F339" s="1" t="str">
        <f t="shared" si="15"/>
        <v>Reah Junes</v>
      </c>
      <c r="G339" s="1" t="s">
        <v>140</v>
      </c>
      <c r="H339" s="1" t="s">
        <v>233</v>
      </c>
      <c r="I339" s="1" t="s">
        <v>16</v>
      </c>
      <c r="J339" s="1" t="s">
        <v>44</v>
      </c>
      <c r="K339" s="1" t="s">
        <v>18</v>
      </c>
      <c r="L339" s="7">
        <v>43972.734722222223</v>
      </c>
      <c r="M339" s="1" t="s">
        <v>19</v>
      </c>
      <c r="N339" s="2" t="s">
        <v>620</v>
      </c>
      <c r="O339" s="1" t="s">
        <v>618</v>
      </c>
      <c r="P339" s="1" t="s">
        <v>619</v>
      </c>
      <c r="Q339" s="1" t="s">
        <v>20</v>
      </c>
      <c r="R339" s="1" t="s">
        <v>26</v>
      </c>
      <c r="U339" t="str">
        <f t="array" ref="U339">LOOKUP(2,1/(COUNTIF($U$1:U338,$C$2:$C$550)=0),$C$2:$C$550)</f>
        <v>DV Approval Error</v>
      </c>
      <c r="V339" s="3" t="str">
        <f t="shared" si="16"/>
        <v>No SLA for Request</v>
      </c>
      <c r="W339" t="str">
        <f t="shared" si="17"/>
        <v>Yes</v>
      </c>
    </row>
    <row r="340" spans="1:23" ht="12.75" x14ac:dyDescent="0.2">
      <c r="A340" s="1">
        <v>111385</v>
      </c>
      <c r="B340" s="4">
        <v>43872.511111111111</v>
      </c>
      <c r="C340" s="1" t="s">
        <v>407</v>
      </c>
      <c r="D340" s="1" t="s">
        <v>628</v>
      </c>
      <c r="E340" s="1" t="s">
        <v>668</v>
      </c>
      <c r="F340" s="1" t="str">
        <f t="shared" si="15"/>
        <v>Aurora Miller</v>
      </c>
      <c r="G340" s="1" t="s">
        <v>35</v>
      </c>
      <c r="H340" s="1" t="s">
        <v>233</v>
      </c>
      <c r="I340" s="1" t="s">
        <v>16</v>
      </c>
      <c r="J340" s="1" t="s">
        <v>17</v>
      </c>
      <c r="K340" s="1" t="s">
        <v>18</v>
      </c>
      <c r="L340" s="7">
        <v>43962.729166666664</v>
      </c>
      <c r="M340" s="1" t="s">
        <v>19</v>
      </c>
      <c r="N340" s="2" t="s">
        <v>620</v>
      </c>
      <c r="O340" s="1" t="s">
        <v>618</v>
      </c>
      <c r="P340" s="1" t="s">
        <v>619</v>
      </c>
      <c r="Q340" s="1" t="s">
        <v>20</v>
      </c>
      <c r="R340" s="1" t="s">
        <v>21</v>
      </c>
      <c r="U340" t="str">
        <f t="array" ref="U340">LOOKUP(2,1/(COUNTIF($U$1:U339,$C$2:$C$550)=0),$C$2:$C$550)</f>
        <v>1900 emails from JDE workflow notif mailer 2/22/21</v>
      </c>
      <c r="V340" s="3">
        <f t="shared" si="16"/>
        <v>43879</v>
      </c>
      <c r="W340" t="str">
        <f t="shared" si="17"/>
        <v>Yes</v>
      </c>
    </row>
    <row r="341" spans="1:23" ht="12.75" x14ac:dyDescent="0.2">
      <c r="A341" s="1">
        <v>111419</v>
      </c>
      <c r="B341" s="4">
        <v>43951.788194444445</v>
      </c>
      <c r="C341" s="1" t="s">
        <v>408</v>
      </c>
      <c r="D341" s="1" t="s">
        <v>628</v>
      </c>
      <c r="E341" s="1" t="s">
        <v>668</v>
      </c>
      <c r="F341" s="1" t="str">
        <f t="shared" si="15"/>
        <v>Aurora Miller</v>
      </c>
      <c r="G341" s="1" t="s">
        <v>35</v>
      </c>
      <c r="H341" s="1" t="s">
        <v>233</v>
      </c>
      <c r="I341" s="1" t="s">
        <v>16</v>
      </c>
      <c r="J341" s="1" t="s">
        <v>17</v>
      </c>
      <c r="K341" s="1" t="s">
        <v>18</v>
      </c>
      <c r="L341" s="7">
        <v>43959.761111111111</v>
      </c>
      <c r="M341" s="1" t="s">
        <v>19</v>
      </c>
      <c r="N341" s="2" t="s">
        <v>620</v>
      </c>
      <c r="O341" s="1" t="s">
        <v>618</v>
      </c>
      <c r="P341" s="1" t="s">
        <v>619</v>
      </c>
      <c r="Q341" s="1" t="s">
        <v>20</v>
      </c>
      <c r="R341" s="1" t="s">
        <v>21</v>
      </c>
      <c r="U341" t="str">
        <f t="array" ref="U341">LOOKUP(2,1/(COUNTIF($U$1:U340,$C$2:$C$550)=0),$C$2:$C$550)</f>
        <v>RetroPay Report not displaying in PDF</v>
      </c>
      <c r="V341" s="3">
        <f t="shared" si="16"/>
        <v>43958</v>
      </c>
      <c r="W341" t="str">
        <f t="shared" si="17"/>
        <v>Yes</v>
      </c>
    </row>
    <row r="342" spans="1:23" ht="12.75" x14ac:dyDescent="0.2">
      <c r="A342" s="1">
        <v>111421</v>
      </c>
      <c r="B342" s="4">
        <v>43958.623611111114</v>
      </c>
      <c r="C342" s="1" t="s">
        <v>409</v>
      </c>
      <c r="D342" s="1" t="s">
        <v>654</v>
      </c>
      <c r="E342" s="1" t="s">
        <v>693</v>
      </c>
      <c r="F342" s="1" t="str">
        <f t="shared" si="15"/>
        <v>Pradeep Sharma</v>
      </c>
      <c r="G342" s="1" t="s">
        <v>314</v>
      </c>
      <c r="H342" s="1" t="s">
        <v>233</v>
      </c>
      <c r="I342" s="1" t="s">
        <v>16</v>
      </c>
      <c r="J342" s="1" t="s">
        <v>44</v>
      </c>
      <c r="K342" s="1" t="s">
        <v>18</v>
      </c>
      <c r="L342" s="7">
        <v>43959.402777777781</v>
      </c>
      <c r="M342" s="1" t="s">
        <v>19</v>
      </c>
      <c r="N342" s="2" t="s">
        <v>620</v>
      </c>
      <c r="O342" s="1" t="s">
        <v>618</v>
      </c>
      <c r="P342" s="1" t="s">
        <v>619</v>
      </c>
      <c r="Q342" s="1" t="s">
        <v>20</v>
      </c>
      <c r="R342" s="1" t="s">
        <v>21</v>
      </c>
      <c r="U342" t="str">
        <f t="array" ref="U342">LOOKUP(2,1/(COUNTIF($U$1:U341,$C$2:$C$550)=0),$C$2:$C$550)</f>
        <v>Unable to Attach Update XML file in Data Def</v>
      </c>
      <c r="V342" s="3" t="str">
        <f t="shared" si="16"/>
        <v>No SLA for Request</v>
      </c>
      <c r="W342" t="str">
        <f t="shared" si="17"/>
        <v>Yes</v>
      </c>
    </row>
    <row r="343" spans="1:23" ht="12.75" x14ac:dyDescent="0.2">
      <c r="A343" s="1">
        <v>111410</v>
      </c>
      <c r="B343" s="4">
        <v>43936.535416666666</v>
      </c>
      <c r="C343" s="1" t="s">
        <v>410</v>
      </c>
      <c r="D343" s="1" t="s">
        <v>654</v>
      </c>
      <c r="E343" s="1" t="s">
        <v>693</v>
      </c>
      <c r="F343" s="1" t="str">
        <f t="shared" si="15"/>
        <v>Pradeep Sharma</v>
      </c>
      <c r="G343" s="1" t="s">
        <v>314</v>
      </c>
      <c r="H343" s="1" t="s">
        <v>233</v>
      </c>
      <c r="I343" s="1" t="s">
        <v>29</v>
      </c>
      <c r="J343" s="1" t="s">
        <v>17</v>
      </c>
      <c r="K343" s="1" t="s">
        <v>53</v>
      </c>
      <c r="L343" s="7">
        <v>43950.729861111111</v>
      </c>
      <c r="M343" s="1" t="s">
        <v>19</v>
      </c>
      <c r="N343" s="2">
        <v>43936.708333333336</v>
      </c>
      <c r="O343" s="1" t="s">
        <v>618</v>
      </c>
      <c r="P343" s="1" t="s">
        <v>619</v>
      </c>
      <c r="Q343" s="1" t="s">
        <v>48</v>
      </c>
      <c r="R343" s="1" t="s">
        <v>231</v>
      </c>
      <c r="U343" t="str">
        <f t="array" ref="U343">LOOKUP(2,1/(COUNTIF($U$1:U342,$C$2:$C$550)=0),$C$2:$C$550)</f>
        <v>Cloudflare blocked uploading xml</v>
      </c>
      <c r="V343" s="3">
        <f t="shared" si="16"/>
        <v>43943</v>
      </c>
      <c r="W343" t="str">
        <f t="shared" si="17"/>
        <v>No</v>
      </c>
    </row>
    <row r="344" spans="1:23" ht="12.75" x14ac:dyDescent="0.2">
      <c r="A344" s="1">
        <v>111413</v>
      </c>
      <c r="B344" s="4">
        <v>43938.770138888889</v>
      </c>
      <c r="C344" s="1" t="s">
        <v>330</v>
      </c>
      <c r="D344" s="1" t="s">
        <v>653</v>
      </c>
      <c r="E344" s="1" t="s">
        <v>675</v>
      </c>
      <c r="F344" s="1" t="str">
        <f t="shared" si="15"/>
        <v>Jovan Brown</v>
      </c>
      <c r="G344" s="1" t="s">
        <v>309</v>
      </c>
      <c r="H344" s="1" t="s">
        <v>233</v>
      </c>
      <c r="I344" s="1" t="s">
        <v>29</v>
      </c>
      <c r="J344" s="1" t="s">
        <v>17</v>
      </c>
      <c r="K344" s="1" t="s">
        <v>18</v>
      </c>
      <c r="L344" s="7">
        <v>43938.770138888889</v>
      </c>
      <c r="M344" s="1" t="s">
        <v>37</v>
      </c>
      <c r="N344" s="2">
        <v>43939.270138888889</v>
      </c>
      <c r="O344" s="1" t="s">
        <v>619</v>
      </c>
      <c r="P344" s="1" t="s">
        <v>618</v>
      </c>
      <c r="Q344" s="1" t="s">
        <v>194</v>
      </c>
      <c r="R344" s="1" t="s">
        <v>78</v>
      </c>
      <c r="U344" t="str">
        <f t="array" ref="U344">LOOKUP(2,1/(COUNTIF($U$1:U343,$C$2:$C$550)=0),$C$2:$C$550)</f>
        <v>Java Web Start Implementation</v>
      </c>
      <c r="V344" s="3">
        <f t="shared" si="16"/>
        <v>43945</v>
      </c>
      <c r="W344" t="str">
        <f t="shared" si="17"/>
        <v>Yes</v>
      </c>
    </row>
    <row r="345" spans="1:23" ht="12.75" x14ac:dyDescent="0.2">
      <c r="A345" s="1">
        <v>543539</v>
      </c>
      <c r="B345" s="4">
        <v>43411.397916666669</v>
      </c>
      <c r="C345" s="1" t="s">
        <v>411</v>
      </c>
      <c r="D345" s="1" t="s">
        <v>654</v>
      </c>
      <c r="E345" s="1" t="s">
        <v>693</v>
      </c>
      <c r="F345" s="1" t="str">
        <f t="shared" si="15"/>
        <v>Pradeep Sharma</v>
      </c>
      <c r="G345" s="1" t="s">
        <v>314</v>
      </c>
      <c r="H345" s="1" t="s">
        <v>233</v>
      </c>
      <c r="I345" s="1" t="s">
        <v>29</v>
      </c>
      <c r="J345" s="1" t="s">
        <v>44</v>
      </c>
      <c r="K345" s="1" t="s">
        <v>53</v>
      </c>
      <c r="L345" s="7">
        <v>43936.536111111112</v>
      </c>
      <c r="M345" s="1" t="s">
        <v>19</v>
      </c>
      <c r="N345" s="2">
        <v>43465.375</v>
      </c>
      <c r="O345" s="1" t="s">
        <v>618</v>
      </c>
      <c r="P345" s="1" t="s">
        <v>619</v>
      </c>
      <c r="Q345" s="1" t="s">
        <v>48</v>
      </c>
      <c r="R345" s="1" t="s">
        <v>231</v>
      </c>
      <c r="U345" t="str">
        <f t="array" ref="U345">LOOKUP(2,1/(COUNTIF($U$1:U344,$C$2:$C$550)=0),$C$2:$C$550)</f>
        <v>Integration Broker Issue</v>
      </c>
      <c r="V345" s="3" t="str">
        <f t="shared" si="16"/>
        <v>No SLA for Request</v>
      </c>
      <c r="W345" t="str">
        <f t="shared" si="17"/>
        <v>No</v>
      </c>
    </row>
    <row r="346" spans="1:23" ht="12.75" x14ac:dyDescent="0.2">
      <c r="A346" s="1">
        <v>111402</v>
      </c>
      <c r="B346" s="4">
        <v>43907.376388888886</v>
      </c>
      <c r="C346" s="1" t="s">
        <v>412</v>
      </c>
      <c r="D346" s="1" t="s">
        <v>628</v>
      </c>
      <c r="E346" s="1" t="s">
        <v>668</v>
      </c>
      <c r="F346" s="1" t="str">
        <f t="shared" si="15"/>
        <v>Aurora Miller</v>
      </c>
      <c r="G346" s="1" t="s">
        <v>35</v>
      </c>
      <c r="H346" s="1" t="s">
        <v>233</v>
      </c>
      <c r="I346" s="1" t="s">
        <v>16</v>
      </c>
      <c r="J346" s="1" t="s">
        <v>17</v>
      </c>
      <c r="K346" s="1" t="s">
        <v>18</v>
      </c>
      <c r="L346" s="7">
        <v>43923.724305555559</v>
      </c>
      <c r="M346" s="1" t="s">
        <v>19</v>
      </c>
      <c r="N346" s="2" t="s">
        <v>620</v>
      </c>
      <c r="O346" s="1" t="s">
        <v>618</v>
      </c>
      <c r="P346" s="1" t="s">
        <v>619</v>
      </c>
      <c r="Q346" s="1" t="s">
        <v>20</v>
      </c>
      <c r="R346" s="1" t="s">
        <v>21</v>
      </c>
      <c r="U346" t="str">
        <f t="array" ref="U346">LOOKUP(2,1/(COUNTIF($U$1:U345,$C$2:$C$550)=0),$C$2:$C$550)</f>
        <v>Past due balance posted in Student Center</v>
      </c>
      <c r="V346" s="3">
        <f t="shared" si="16"/>
        <v>43914</v>
      </c>
      <c r="W346" t="str">
        <f t="shared" si="17"/>
        <v>Yes</v>
      </c>
    </row>
    <row r="347" spans="1:23" ht="12.75" x14ac:dyDescent="0.2">
      <c r="A347" s="1">
        <v>111397</v>
      </c>
      <c r="B347" s="4">
        <v>43894.542361111111</v>
      </c>
      <c r="C347" s="1" t="s">
        <v>413</v>
      </c>
      <c r="D347" s="1" t="s">
        <v>628</v>
      </c>
      <c r="E347" s="1" t="s">
        <v>668</v>
      </c>
      <c r="F347" s="1" t="str">
        <f t="shared" si="15"/>
        <v>Aurora Miller</v>
      </c>
      <c r="G347" s="1" t="s">
        <v>35</v>
      </c>
      <c r="H347" s="1" t="s">
        <v>233</v>
      </c>
      <c r="I347" s="1" t="s">
        <v>16</v>
      </c>
      <c r="J347" s="1" t="s">
        <v>17</v>
      </c>
      <c r="K347" s="1" t="s">
        <v>18</v>
      </c>
      <c r="L347" s="7">
        <v>43916.779166666667</v>
      </c>
      <c r="M347" s="1" t="s">
        <v>19</v>
      </c>
      <c r="N347" s="2" t="s">
        <v>620</v>
      </c>
      <c r="O347" s="1" t="s">
        <v>618</v>
      </c>
      <c r="P347" s="1" t="s">
        <v>619</v>
      </c>
      <c r="Q347" s="1" t="s">
        <v>20</v>
      </c>
      <c r="R347" s="1" t="s">
        <v>21</v>
      </c>
      <c r="U347" t="str">
        <f t="array" ref="U347">LOOKUP(2,1/(COUNTIF($U$1:U346,$C$2:$C$550)=0),$C$2:$C$550)</f>
        <v>Loading upon saving Expression on Query Manager</v>
      </c>
      <c r="V347" s="3">
        <f t="shared" si="16"/>
        <v>43901</v>
      </c>
      <c r="W347" t="str">
        <f t="shared" si="17"/>
        <v>Yes</v>
      </c>
    </row>
    <row r="348" spans="1:23" ht="12.75" x14ac:dyDescent="0.2">
      <c r="A348" s="1">
        <v>111388</v>
      </c>
      <c r="B348" s="4">
        <v>43874.476388888892</v>
      </c>
      <c r="C348" s="1" t="s">
        <v>414</v>
      </c>
      <c r="D348" s="1" t="s">
        <v>642</v>
      </c>
      <c r="E348" s="1" t="s">
        <v>682</v>
      </c>
      <c r="F348" s="1" t="str">
        <f t="shared" si="15"/>
        <v>Troy Daniels</v>
      </c>
      <c r="G348" s="1" t="s">
        <v>112</v>
      </c>
      <c r="H348" s="1" t="s">
        <v>233</v>
      </c>
      <c r="I348" s="1" t="s">
        <v>16</v>
      </c>
      <c r="J348" s="1" t="s">
        <v>17</v>
      </c>
      <c r="K348" s="1" t="s">
        <v>18</v>
      </c>
      <c r="L348" s="7">
        <v>43914.714583333334</v>
      </c>
      <c r="M348" s="1" t="s">
        <v>19</v>
      </c>
      <c r="N348" s="2" t="s">
        <v>620</v>
      </c>
      <c r="O348" s="1" t="s">
        <v>618</v>
      </c>
      <c r="P348" s="1" t="s">
        <v>619</v>
      </c>
      <c r="Q348" s="1" t="s">
        <v>20</v>
      </c>
      <c r="R348" s="1" t="s">
        <v>26</v>
      </c>
      <c r="U348" t="str">
        <f t="array" ref="U348">LOOKUP(2,1/(COUNTIF($U$1:U347,$C$2:$C$550)=0),$C$2:$C$550)</f>
        <v>Post Issue - SAP Slow Performance</v>
      </c>
      <c r="V348" s="3">
        <f t="shared" si="16"/>
        <v>43881</v>
      </c>
      <c r="W348" t="str">
        <f t="shared" si="17"/>
        <v>Yes</v>
      </c>
    </row>
    <row r="349" spans="1:23" ht="12.75" x14ac:dyDescent="0.2">
      <c r="A349" s="1">
        <v>111396</v>
      </c>
      <c r="B349" s="4">
        <v>43893.603472222225</v>
      </c>
      <c r="C349" s="1" t="s">
        <v>415</v>
      </c>
      <c r="D349" s="1" t="s">
        <v>634</v>
      </c>
      <c r="E349" s="1" t="s">
        <v>674</v>
      </c>
      <c r="F349" s="1" t="str">
        <f t="shared" si="15"/>
        <v>Melody Thompson</v>
      </c>
      <c r="G349" s="1" t="s">
        <v>65</v>
      </c>
      <c r="H349" s="1" t="s">
        <v>233</v>
      </c>
      <c r="I349" s="1" t="s">
        <v>16</v>
      </c>
      <c r="J349" s="1" t="s">
        <v>17</v>
      </c>
      <c r="K349" s="1" t="s">
        <v>18</v>
      </c>
      <c r="L349" s="7">
        <v>43914.714583333334</v>
      </c>
      <c r="M349" s="1" t="s">
        <v>19</v>
      </c>
      <c r="N349" s="2" t="s">
        <v>620</v>
      </c>
      <c r="O349" s="1" t="s">
        <v>618</v>
      </c>
      <c r="P349" s="1" t="s">
        <v>619</v>
      </c>
      <c r="Q349" s="1" t="s">
        <v>20</v>
      </c>
      <c r="R349" s="1" t="s">
        <v>26</v>
      </c>
      <c r="U349" t="str">
        <f t="array" ref="U349">LOOKUP(2,1/(COUNTIF($U$1:U348,$C$2:$C$550)=0),$C$2:$C$550)</f>
        <v>Creation of Separate nodes</v>
      </c>
      <c r="V349" s="3">
        <f t="shared" si="16"/>
        <v>43900</v>
      </c>
      <c r="W349" t="str">
        <f t="shared" si="17"/>
        <v>Yes</v>
      </c>
    </row>
    <row r="350" spans="1:23" ht="12.75" x14ac:dyDescent="0.2">
      <c r="A350" s="1">
        <v>111373</v>
      </c>
      <c r="B350" s="4">
        <v>43846.498611111114</v>
      </c>
      <c r="C350" s="1" t="s">
        <v>416</v>
      </c>
      <c r="D350" s="1" t="s">
        <v>635</v>
      </c>
      <c r="E350" s="1" t="s">
        <v>675</v>
      </c>
      <c r="F350" s="1" t="str">
        <f t="shared" si="15"/>
        <v>John Brown</v>
      </c>
      <c r="G350" s="1" t="s">
        <v>73</v>
      </c>
      <c r="H350" s="1" t="s">
        <v>233</v>
      </c>
      <c r="I350" s="1" t="s">
        <v>16</v>
      </c>
      <c r="J350" s="1" t="s">
        <v>44</v>
      </c>
      <c r="K350" s="1" t="s">
        <v>18</v>
      </c>
      <c r="L350" s="7">
        <v>43908.739583333336</v>
      </c>
      <c r="M350" s="1" t="s">
        <v>19</v>
      </c>
      <c r="N350" s="2" t="s">
        <v>620</v>
      </c>
      <c r="O350" s="1" t="s">
        <v>618</v>
      </c>
      <c r="P350" s="1" t="s">
        <v>619</v>
      </c>
      <c r="Q350" s="1" t="s">
        <v>20</v>
      </c>
      <c r="R350" s="1" t="s">
        <v>21</v>
      </c>
      <c r="U350" t="str">
        <f t="array" ref="U350">LOOKUP(2,1/(COUNTIF($U$1:U349,$C$2:$C$550)=0),$C$2:$C$550)</f>
        <v>How to whitelist domain name in SAP API</v>
      </c>
      <c r="V350" s="3" t="str">
        <f t="shared" si="16"/>
        <v>No SLA for Request</v>
      </c>
      <c r="W350" t="str">
        <f t="shared" si="17"/>
        <v>Yes</v>
      </c>
    </row>
    <row r="351" spans="1:23" ht="12.75" x14ac:dyDescent="0.2">
      <c r="A351" s="1">
        <v>111372</v>
      </c>
      <c r="B351" s="4">
        <v>43846.430555555555</v>
      </c>
      <c r="C351" s="1" t="s">
        <v>417</v>
      </c>
      <c r="D351" s="1" t="s">
        <v>635</v>
      </c>
      <c r="E351" s="1" t="s">
        <v>675</v>
      </c>
      <c r="F351" s="1" t="str">
        <f t="shared" si="15"/>
        <v>John Brown</v>
      </c>
      <c r="G351" s="1" t="s">
        <v>73</v>
      </c>
      <c r="H351" s="1" t="s">
        <v>233</v>
      </c>
      <c r="I351" s="1" t="s">
        <v>16</v>
      </c>
      <c r="J351" s="1" t="s">
        <v>17</v>
      </c>
      <c r="K351" s="1" t="s">
        <v>18</v>
      </c>
      <c r="L351" s="7">
        <v>43906.600694444445</v>
      </c>
      <c r="M351" s="1" t="s">
        <v>19</v>
      </c>
      <c r="N351" s="2" t="s">
        <v>620</v>
      </c>
      <c r="O351" s="1" t="s">
        <v>618</v>
      </c>
      <c r="P351" s="1" t="s">
        <v>619</v>
      </c>
      <c r="Q351" s="1" t="s">
        <v>20</v>
      </c>
      <c r="R351" s="1" t="s">
        <v>68</v>
      </c>
      <c r="U351" t="str">
        <f t="array" ref="U351">LOOKUP(2,1/(COUNTIF($U$1:U350,$C$2:$C$550)=0),$C$2:$C$550)</f>
        <v>Appraisal Issue</v>
      </c>
      <c r="V351" s="3">
        <f t="shared" si="16"/>
        <v>43853</v>
      </c>
      <c r="W351" t="str">
        <f t="shared" si="17"/>
        <v>Yes</v>
      </c>
    </row>
    <row r="352" spans="1:23" ht="12.75" x14ac:dyDescent="0.2">
      <c r="A352" s="1">
        <v>111356</v>
      </c>
      <c r="B352" s="4">
        <v>43805.617361111108</v>
      </c>
      <c r="C352" s="1" t="s">
        <v>418</v>
      </c>
      <c r="D352" s="1" t="s">
        <v>644</v>
      </c>
      <c r="E352" s="1" t="s">
        <v>684</v>
      </c>
      <c r="F352" s="1" t="str">
        <f t="shared" si="15"/>
        <v>Reah Junes</v>
      </c>
      <c r="G352" s="1" t="s">
        <v>140</v>
      </c>
      <c r="H352" s="1" t="s">
        <v>233</v>
      </c>
      <c r="I352" s="1" t="s">
        <v>16</v>
      </c>
      <c r="J352" s="1" t="s">
        <v>17</v>
      </c>
      <c r="K352" s="1" t="s">
        <v>18</v>
      </c>
      <c r="L352" s="7">
        <v>43900.686805555553</v>
      </c>
      <c r="M352" s="1" t="s">
        <v>19</v>
      </c>
      <c r="N352" s="2" t="s">
        <v>620</v>
      </c>
      <c r="O352" s="1" t="s">
        <v>618</v>
      </c>
      <c r="P352" s="1" t="s">
        <v>619</v>
      </c>
      <c r="Q352" s="1" t="s">
        <v>20</v>
      </c>
      <c r="R352" s="1" t="s">
        <v>26</v>
      </c>
      <c r="U352" t="str">
        <f t="array" ref="U352">LOOKUP(2,1/(COUNTIF($U$1:U351,$C$2:$C$550)=0),$C$2:$C$550)</f>
        <v>Creation of User for Integration Broker permission</v>
      </c>
      <c r="V352" s="3">
        <f t="shared" si="16"/>
        <v>43812</v>
      </c>
      <c r="W352" t="str">
        <f t="shared" si="17"/>
        <v>Yes</v>
      </c>
    </row>
    <row r="353" spans="1:23" ht="12.75" x14ac:dyDescent="0.2">
      <c r="A353" s="1">
        <v>111386</v>
      </c>
      <c r="B353" s="4">
        <v>43873.591666666667</v>
      </c>
      <c r="C353" s="1" t="s">
        <v>419</v>
      </c>
      <c r="D353" s="1" t="s">
        <v>634</v>
      </c>
      <c r="E353" s="1" t="s">
        <v>674</v>
      </c>
      <c r="F353" s="1" t="str">
        <f t="shared" si="15"/>
        <v>Melody Thompson</v>
      </c>
      <c r="G353" s="1" t="s">
        <v>65</v>
      </c>
      <c r="H353" s="1" t="s">
        <v>233</v>
      </c>
      <c r="I353" s="1" t="s">
        <v>16</v>
      </c>
      <c r="J353" s="1" t="s">
        <v>44</v>
      </c>
      <c r="K353" s="1" t="s">
        <v>18</v>
      </c>
      <c r="L353" s="7">
        <v>43894.722222222219</v>
      </c>
      <c r="M353" s="1" t="s">
        <v>19</v>
      </c>
      <c r="N353" s="2" t="s">
        <v>620</v>
      </c>
      <c r="O353" s="1" t="s">
        <v>618</v>
      </c>
      <c r="P353" s="1" t="s">
        <v>619</v>
      </c>
      <c r="Q353" s="1" t="s">
        <v>20</v>
      </c>
      <c r="R353" s="1" t="s">
        <v>26</v>
      </c>
      <c r="U353" t="str">
        <f t="array" ref="U353">LOOKUP(2,1/(COUNTIF($U$1:U352,$C$2:$C$550)=0),$C$2:$C$550)</f>
        <v>Optimize the created Query.</v>
      </c>
      <c r="V353" s="3" t="str">
        <f t="shared" si="16"/>
        <v>No SLA for Request</v>
      </c>
      <c r="W353" t="str">
        <f t="shared" si="17"/>
        <v>Yes</v>
      </c>
    </row>
    <row r="354" spans="1:23" ht="12.75" x14ac:dyDescent="0.2">
      <c r="A354" s="1">
        <v>111375</v>
      </c>
      <c r="B354" s="4">
        <v>43852.504166666666</v>
      </c>
      <c r="C354" s="1" t="s">
        <v>420</v>
      </c>
      <c r="D354" s="1" t="s">
        <v>628</v>
      </c>
      <c r="E354" s="1" t="s">
        <v>668</v>
      </c>
      <c r="F354" s="1" t="str">
        <f t="shared" si="15"/>
        <v>Aurora Miller</v>
      </c>
      <c r="G354" s="1" t="s">
        <v>35</v>
      </c>
      <c r="H354" s="1" t="s">
        <v>233</v>
      </c>
      <c r="I354" s="1" t="s">
        <v>16</v>
      </c>
      <c r="J354" s="1" t="s">
        <v>17</v>
      </c>
      <c r="K354" s="1" t="s">
        <v>18</v>
      </c>
      <c r="L354" s="7">
        <v>43885.74722222222</v>
      </c>
      <c r="M354" s="1" t="s">
        <v>19</v>
      </c>
      <c r="N354" s="2" t="s">
        <v>620</v>
      </c>
      <c r="O354" s="1" t="s">
        <v>618</v>
      </c>
      <c r="P354" s="1" t="s">
        <v>619</v>
      </c>
      <c r="Q354" s="1" t="s">
        <v>20</v>
      </c>
      <c r="R354" s="1" t="s">
        <v>21</v>
      </c>
      <c r="U354" t="str">
        <f t="array" ref="U354">LOOKUP(2,1/(COUNTIF($U$1:U353,$C$2:$C$550)=0),$C$2:$C$550)</f>
        <v>JDE Payables UPMin Attachment</v>
      </c>
      <c r="V354" s="3">
        <f t="shared" si="16"/>
        <v>43859</v>
      </c>
      <c r="W354" t="str">
        <f t="shared" si="17"/>
        <v>Yes</v>
      </c>
    </row>
    <row r="355" spans="1:23" ht="12.75" x14ac:dyDescent="0.2">
      <c r="A355" s="1">
        <v>111377</v>
      </c>
      <c r="B355" s="4">
        <v>43854.69027777778</v>
      </c>
      <c r="C355" s="1" t="s">
        <v>421</v>
      </c>
      <c r="D355" s="1" t="s">
        <v>644</v>
      </c>
      <c r="E355" s="1" t="s">
        <v>684</v>
      </c>
      <c r="F355" s="1" t="str">
        <f t="shared" si="15"/>
        <v>Reah Junes</v>
      </c>
      <c r="G355" s="1" t="s">
        <v>140</v>
      </c>
      <c r="H355" s="1" t="s">
        <v>233</v>
      </c>
      <c r="I355" s="1" t="s">
        <v>16</v>
      </c>
      <c r="J355" s="1" t="s">
        <v>44</v>
      </c>
      <c r="K355" s="1" t="s">
        <v>18</v>
      </c>
      <c r="L355" s="7">
        <v>43882.728472222225</v>
      </c>
      <c r="M355" s="1" t="s">
        <v>19</v>
      </c>
      <c r="N355" s="2" t="s">
        <v>620</v>
      </c>
      <c r="O355" s="1" t="s">
        <v>618</v>
      </c>
      <c r="P355" s="1" t="s">
        <v>619</v>
      </c>
      <c r="Q355" s="1" t="s">
        <v>20</v>
      </c>
      <c r="R355" s="1" t="s">
        <v>26</v>
      </c>
      <c r="U355" t="str">
        <f t="array" ref="U355">LOOKUP(2,1/(COUNTIF($U$1:U354,$C$2:$C$550)=0),$C$2:$C$550)</f>
        <v>How to prevent our API to SQL injection</v>
      </c>
      <c r="V355" s="3" t="str">
        <f t="shared" si="16"/>
        <v>No SLA for Request</v>
      </c>
      <c r="W355" t="str">
        <f t="shared" si="17"/>
        <v>Yes</v>
      </c>
    </row>
    <row r="356" spans="1:23" ht="12.75" x14ac:dyDescent="0.2">
      <c r="A356" s="1">
        <v>111389</v>
      </c>
      <c r="B356" s="4">
        <v>43874.513888888891</v>
      </c>
      <c r="C356" s="1" t="s">
        <v>422</v>
      </c>
      <c r="D356" s="1" t="s">
        <v>635</v>
      </c>
      <c r="E356" s="1" t="s">
        <v>675</v>
      </c>
      <c r="F356" s="1" t="str">
        <f t="shared" si="15"/>
        <v>John Brown</v>
      </c>
      <c r="G356" s="1" t="s">
        <v>73</v>
      </c>
      <c r="H356" s="1" t="s">
        <v>233</v>
      </c>
      <c r="I356" s="1" t="s">
        <v>16</v>
      </c>
      <c r="J356" s="1" t="s">
        <v>17</v>
      </c>
      <c r="K356" s="1" t="s">
        <v>18</v>
      </c>
      <c r="L356" s="7">
        <v>43878.416666666664</v>
      </c>
      <c r="M356" s="1" t="s">
        <v>19</v>
      </c>
      <c r="N356" s="2" t="s">
        <v>620</v>
      </c>
      <c r="O356" s="1" t="s">
        <v>618</v>
      </c>
      <c r="P356" s="1" t="s">
        <v>619</v>
      </c>
      <c r="Q356" s="1" t="s">
        <v>20</v>
      </c>
      <c r="R356" s="1" t="s">
        <v>21</v>
      </c>
      <c r="U356" t="str">
        <f t="array" ref="U356">LOOKUP(2,1/(COUNTIF($U$1:U355,$C$2:$C$550)=0),$C$2:$C$550)</f>
        <v>BEE Spreadsheet Issue</v>
      </c>
      <c r="V356" s="3">
        <f t="shared" si="16"/>
        <v>43881</v>
      </c>
      <c r="W356" t="str">
        <f t="shared" si="17"/>
        <v>Yes</v>
      </c>
    </row>
    <row r="357" spans="1:23" ht="12.75" x14ac:dyDescent="0.2">
      <c r="A357" s="1">
        <v>111374</v>
      </c>
      <c r="B357" s="4">
        <v>43850.728472222225</v>
      </c>
      <c r="C357" s="1" t="s">
        <v>423</v>
      </c>
      <c r="D357" s="1" t="s">
        <v>635</v>
      </c>
      <c r="E357" s="1" t="s">
        <v>675</v>
      </c>
      <c r="F357" s="1" t="str">
        <f t="shared" si="15"/>
        <v>John Brown</v>
      </c>
      <c r="G357" s="1" t="s">
        <v>73</v>
      </c>
      <c r="H357" s="1" t="s">
        <v>233</v>
      </c>
      <c r="I357" s="1" t="s">
        <v>16</v>
      </c>
      <c r="J357" s="1" t="s">
        <v>44</v>
      </c>
      <c r="K357" s="1" t="s">
        <v>18</v>
      </c>
      <c r="L357" s="7">
        <v>43878.375694444447</v>
      </c>
      <c r="M357" s="1" t="s">
        <v>19</v>
      </c>
      <c r="N357" s="2" t="s">
        <v>620</v>
      </c>
      <c r="O357" s="1" t="s">
        <v>618</v>
      </c>
      <c r="P357" s="1" t="s">
        <v>619</v>
      </c>
      <c r="Q357" s="1" t="s">
        <v>20</v>
      </c>
      <c r="R357" s="1" t="s">
        <v>21</v>
      </c>
      <c r="U357" t="str">
        <f t="array" ref="U357">LOOKUP(2,1/(COUNTIF($U$1:U356,$C$2:$C$550)=0),$C$2:$C$550)</f>
        <v>Deferred PO Transactions</v>
      </c>
      <c r="V357" s="3" t="str">
        <f t="shared" si="16"/>
        <v>No SLA for Request</v>
      </c>
      <c r="W357" t="str">
        <f t="shared" si="17"/>
        <v>Yes</v>
      </c>
    </row>
    <row r="358" spans="1:23" ht="12.75" x14ac:dyDescent="0.2">
      <c r="A358" s="1">
        <v>111371</v>
      </c>
      <c r="B358" s="4">
        <v>43845.634722222225</v>
      </c>
      <c r="C358" s="1" t="s">
        <v>424</v>
      </c>
      <c r="D358" s="1" t="s">
        <v>635</v>
      </c>
      <c r="E358" s="1" t="s">
        <v>675</v>
      </c>
      <c r="F358" s="1" t="str">
        <f t="shared" si="15"/>
        <v>John Brown</v>
      </c>
      <c r="G358" s="1" t="s">
        <v>73</v>
      </c>
      <c r="H358" s="1" t="s">
        <v>233</v>
      </c>
      <c r="I358" s="1" t="s">
        <v>16</v>
      </c>
      <c r="J358" s="1" t="s">
        <v>44</v>
      </c>
      <c r="K358" s="1" t="s">
        <v>18</v>
      </c>
      <c r="L358" s="7">
        <v>43878.372916666667</v>
      </c>
      <c r="M358" s="1" t="s">
        <v>19</v>
      </c>
      <c r="N358" s="2" t="s">
        <v>620</v>
      </c>
      <c r="O358" s="1" t="s">
        <v>618</v>
      </c>
      <c r="P358" s="1" t="s">
        <v>619</v>
      </c>
      <c r="Q358" s="1" t="s">
        <v>20</v>
      </c>
      <c r="R358" s="1" t="s">
        <v>21</v>
      </c>
      <c r="U358" t="str">
        <f t="array" ref="U358">LOOKUP(2,1/(COUNTIF($U$1:U357,$C$2:$C$550)=0),$C$2:$C$550)</f>
        <v>Display footer on generated report.</v>
      </c>
      <c r="V358" s="3" t="str">
        <f t="shared" si="16"/>
        <v>No SLA for Request</v>
      </c>
      <c r="W358" t="str">
        <f t="shared" si="17"/>
        <v>Yes</v>
      </c>
    </row>
    <row r="359" spans="1:23" ht="12.75" x14ac:dyDescent="0.2">
      <c r="A359" s="1">
        <v>111381</v>
      </c>
      <c r="B359" s="4">
        <v>43865.585416666669</v>
      </c>
      <c r="C359" s="1" t="s">
        <v>425</v>
      </c>
      <c r="D359" s="1" t="s">
        <v>628</v>
      </c>
      <c r="E359" s="1" t="s">
        <v>668</v>
      </c>
      <c r="F359" s="1" t="str">
        <f t="shared" si="15"/>
        <v>Aurora Miller</v>
      </c>
      <c r="G359" s="1" t="s">
        <v>35</v>
      </c>
      <c r="H359" s="1" t="s">
        <v>233</v>
      </c>
      <c r="I359" s="1" t="s">
        <v>16</v>
      </c>
      <c r="J359" s="1" t="s">
        <v>17</v>
      </c>
      <c r="K359" s="1" t="s">
        <v>18</v>
      </c>
      <c r="L359" s="7">
        <v>43872.738194444442</v>
      </c>
      <c r="M359" s="1" t="s">
        <v>19</v>
      </c>
      <c r="N359" s="2" t="s">
        <v>620</v>
      </c>
      <c r="O359" s="1" t="s">
        <v>618</v>
      </c>
      <c r="P359" s="1" t="s">
        <v>619</v>
      </c>
      <c r="Q359" s="1" t="s">
        <v>20</v>
      </c>
      <c r="R359" s="1" t="s">
        <v>21</v>
      </c>
      <c r="U359" t="str">
        <f t="array" ref="U359">LOOKUP(2,1/(COUNTIF($U$1:U358,$C$2:$C$550)=0),$C$2:$C$550)</f>
        <v>How to run SQL package</v>
      </c>
      <c r="V359" s="3">
        <f t="shared" si="16"/>
        <v>43872</v>
      </c>
      <c r="W359" t="str">
        <f t="shared" si="17"/>
        <v>Yes</v>
      </c>
    </row>
    <row r="360" spans="1:23" ht="12.75" x14ac:dyDescent="0.2">
      <c r="A360" s="1">
        <v>111368</v>
      </c>
      <c r="B360" s="4">
        <v>43838.57916666667</v>
      </c>
      <c r="C360" s="1" t="s">
        <v>426</v>
      </c>
      <c r="D360" s="1" t="s">
        <v>635</v>
      </c>
      <c r="E360" s="1" t="s">
        <v>675</v>
      </c>
      <c r="F360" s="1" t="str">
        <f t="shared" si="15"/>
        <v>John Brown</v>
      </c>
      <c r="G360" s="1" t="s">
        <v>73</v>
      </c>
      <c r="H360" s="1" t="s">
        <v>233</v>
      </c>
      <c r="I360" s="1" t="s">
        <v>16</v>
      </c>
      <c r="J360" s="1" t="s">
        <v>44</v>
      </c>
      <c r="K360" s="1" t="s">
        <v>18</v>
      </c>
      <c r="L360" s="7">
        <v>43859.682638888888</v>
      </c>
      <c r="M360" s="1" t="s">
        <v>19</v>
      </c>
      <c r="N360" s="2" t="s">
        <v>620</v>
      </c>
      <c r="O360" s="1" t="s">
        <v>618</v>
      </c>
      <c r="P360" s="1" t="s">
        <v>619</v>
      </c>
      <c r="Q360" s="1" t="s">
        <v>20</v>
      </c>
      <c r="R360" s="1" t="s">
        <v>21</v>
      </c>
      <c r="U360" t="str">
        <f t="array" ref="U360">LOOKUP(2,1/(COUNTIF($U$1:U359,$C$2:$C$550)=0),$C$2:$C$550)</f>
        <v>STUCK PR and PPMP Approval</v>
      </c>
      <c r="V360" s="3" t="str">
        <f t="shared" si="16"/>
        <v>No SLA for Request</v>
      </c>
      <c r="W360" t="str">
        <f t="shared" si="17"/>
        <v>Yes</v>
      </c>
    </row>
    <row r="361" spans="1:23" ht="12.75" x14ac:dyDescent="0.2">
      <c r="A361" s="1">
        <v>111376</v>
      </c>
      <c r="B361" s="4">
        <v>43854.398611111108</v>
      </c>
      <c r="C361" s="1" t="s">
        <v>427</v>
      </c>
      <c r="D361" s="1" t="s">
        <v>628</v>
      </c>
      <c r="E361" s="1" t="s">
        <v>668</v>
      </c>
      <c r="F361" s="1" t="str">
        <f t="shared" si="15"/>
        <v>Aurora Miller</v>
      </c>
      <c r="G361" s="1" t="s">
        <v>35</v>
      </c>
      <c r="H361" s="1" t="s">
        <v>233</v>
      </c>
      <c r="I361" s="1" t="s">
        <v>16</v>
      </c>
      <c r="J361" s="1" t="s">
        <v>44</v>
      </c>
      <c r="K361" s="1" t="s">
        <v>18</v>
      </c>
      <c r="L361" s="7">
        <v>43858.744444444441</v>
      </c>
      <c r="M361" s="1" t="s">
        <v>19</v>
      </c>
      <c r="N361" s="2" t="s">
        <v>620</v>
      </c>
      <c r="O361" s="1" t="s">
        <v>618</v>
      </c>
      <c r="P361" s="1" t="s">
        <v>619</v>
      </c>
      <c r="Q361" s="1" t="s">
        <v>20</v>
      </c>
      <c r="R361" s="1" t="s">
        <v>21</v>
      </c>
      <c r="U361" t="str">
        <f t="array" ref="U361">LOOKUP(2,1/(COUNTIF($U$1:U360,$C$2:$C$550)=0),$C$2:$C$550)</f>
        <v>Cannot open attachment in JDE SIT</v>
      </c>
      <c r="V361" s="3" t="str">
        <f t="shared" si="16"/>
        <v>No SLA for Request</v>
      </c>
      <c r="W361" t="str">
        <f t="shared" si="17"/>
        <v>Yes</v>
      </c>
    </row>
    <row r="362" spans="1:23" ht="12.75" x14ac:dyDescent="0.2">
      <c r="A362" s="1">
        <v>111365</v>
      </c>
      <c r="B362" s="4">
        <v>43833.565972222219</v>
      </c>
      <c r="C362" s="1" t="s">
        <v>428</v>
      </c>
      <c r="D362" s="1" t="s">
        <v>626</v>
      </c>
      <c r="E362" s="1" t="s">
        <v>666</v>
      </c>
      <c r="F362" s="1" t="str">
        <f t="shared" si="15"/>
        <v>Tomi Yamamoto</v>
      </c>
      <c r="G362" s="1" t="s">
        <v>28</v>
      </c>
      <c r="H362" s="1" t="s">
        <v>233</v>
      </c>
      <c r="I362" s="1" t="s">
        <v>29</v>
      </c>
      <c r="J362" s="1" t="s">
        <v>44</v>
      </c>
      <c r="K362" s="1" t="s">
        <v>18</v>
      </c>
      <c r="L362" s="7">
        <v>43857.739583333336</v>
      </c>
      <c r="M362" s="1" t="s">
        <v>19</v>
      </c>
      <c r="N362" s="2">
        <v>43834.065972222219</v>
      </c>
      <c r="O362" s="1" t="s">
        <v>618</v>
      </c>
      <c r="P362" s="1" t="s">
        <v>619</v>
      </c>
      <c r="Q362" s="1" t="s">
        <v>48</v>
      </c>
      <c r="R362" s="1" t="s">
        <v>30</v>
      </c>
      <c r="U362" t="str">
        <f t="array" ref="U362">LOOKUP(2,1/(COUNTIF($U$1:U361,$C$2:$C$550)=0),$C$2:$C$550)</f>
        <v>Employee Legislative Information - Mismatch</v>
      </c>
      <c r="V362" s="3" t="str">
        <f t="shared" si="16"/>
        <v>No SLA for Request</v>
      </c>
      <c r="W362" t="str">
        <f t="shared" si="17"/>
        <v>No</v>
      </c>
    </row>
    <row r="363" spans="1:23" ht="12.75" x14ac:dyDescent="0.2">
      <c r="A363" s="1">
        <v>111215</v>
      </c>
      <c r="B363" s="4">
        <v>43614.380555555559</v>
      </c>
      <c r="C363" s="1" t="s">
        <v>429</v>
      </c>
      <c r="D363" s="1" t="s">
        <v>637</v>
      </c>
      <c r="E363" s="1" t="s">
        <v>677</v>
      </c>
      <c r="F363" s="1" t="str">
        <f t="shared" si="15"/>
        <v>Julius Wright</v>
      </c>
      <c r="G363" s="1" t="s">
        <v>83</v>
      </c>
      <c r="H363" s="1" t="s">
        <v>233</v>
      </c>
      <c r="I363" s="1" t="s">
        <v>16</v>
      </c>
      <c r="J363" s="1" t="s">
        <v>17</v>
      </c>
      <c r="K363" s="1" t="s">
        <v>18</v>
      </c>
      <c r="L363" s="7">
        <v>43846.719444444447</v>
      </c>
      <c r="M363" s="1" t="s">
        <v>19</v>
      </c>
      <c r="N363" s="2" t="s">
        <v>620</v>
      </c>
      <c r="O363" s="1" t="s">
        <v>618</v>
      </c>
      <c r="P363" s="1" t="s">
        <v>619</v>
      </c>
      <c r="Q363" s="1" t="s">
        <v>20</v>
      </c>
      <c r="R363" s="1" t="s">
        <v>26</v>
      </c>
      <c r="U363" t="str">
        <f t="array" ref="U363">LOOKUP(2,1/(COUNTIF($U$1:U362,$C$2:$C$550)=0),$C$2:$C$550)</f>
        <v>Cannot access JDE-SIT in MAC</v>
      </c>
      <c r="V363" s="3">
        <f t="shared" si="16"/>
        <v>43621</v>
      </c>
      <c r="W363" t="str">
        <f t="shared" si="17"/>
        <v>Yes</v>
      </c>
    </row>
    <row r="364" spans="1:23" ht="12.75" x14ac:dyDescent="0.2">
      <c r="A364" s="1">
        <v>111362</v>
      </c>
      <c r="B364" s="4">
        <v>43825.42291666667</v>
      </c>
      <c r="C364" s="1" t="s">
        <v>430</v>
      </c>
      <c r="D364" s="1" t="s">
        <v>632</v>
      </c>
      <c r="E364" s="1" t="s">
        <v>672</v>
      </c>
      <c r="F364" s="1" t="str">
        <f t="shared" si="15"/>
        <v>Marvin Peters</v>
      </c>
      <c r="G364" s="1" t="s">
        <v>56</v>
      </c>
      <c r="H364" s="1" t="s">
        <v>233</v>
      </c>
      <c r="I364" s="1" t="s">
        <v>16</v>
      </c>
      <c r="J364" s="1" t="s">
        <v>44</v>
      </c>
      <c r="K364" s="1" t="s">
        <v>18</v>
      </c>
      <c r="L364" s="7">
        <v>43846.614583333336</v>
      </c>
      <c r="M364" s="1" t="s">
        <v>19</v>
      </c>
      <c r="N364" s="2" t="s">
        <v>620</v>
      </c>
      <c r="O364" s="1" t="s">
        <v>618</v>
      </c>
      <c r="P364" s="1" t="s">
        <v>619</v>
      </c>
      <c r="Q364" s="1" t="s">
        <v>20</v>
      </c>
      <c r="R364" s="1" t="s">
        <v>68</v>
      </c>
      <c r="U364" t="str">
        <f t="array" ref="U364">LOOKUP(2,1/(COUNTIF($U$1:U363,$C$2:$C$550)=0),$C$2:$C$550)</f>
        <v>Firewall policy migration</v>
      </c>
      <c r="V364" s="3" t="str">
        <f t="shared" si="16"/>
        <v>No SLA for Request</v>
      </c>
      <c r="W364" t="str">
        <f t="shared" si="17"/>
        <v>Yes</v>
      </c>
    </row>
    <row r="365" spans="1:23" ht="12.75" x14ac:dyDescent="0.2">
      <c r="A365" s="1">
        <v>111359</v>
      </c>
      <c r="B365" s="4">
        <v>43817.572916666664</v>
      </c>
      <c r="C365" s="1" t="s">
        <v>431</v>
      </c>
      <c r="D365" s="1" t="s">
        <v>637</v>
      </c>
      <c r="E365" s="1" t="s">
        <v>677</v>
      </c>
      <c r="F365" s="1" t="str">
        <f t="shared" si="15"/>
        <v>Julius Wright</v>
      </c>
      <c r="G365" s="1" t="s">
        <v>83</v>
      </c>
      <c r="H365" s="1" t="s">
        <v>233</v>
      </c>
      <c r="I365" s="1" t="s">
        <v>16</v>
      </c>
      <c r="J365" s="1" t="s">
        <v>17</v>
      </c>
      <c r="K365" s="1" t="s">
        <v>18</v>
      </c>
      <c r="L365" s="7">
        <v>43845.719444444447</v>
      </c>
      <c r="M365" s="1" t="s">
        <v>19</v>
      </c>
      <c r="N365" s="2" t="s">
        <v>620</v>
      </c>
      <c r="O365" s="1" t="s">
        <v>618</v>
      </c>
      <c r="P365" s="1" t="s">
        <v>619</v>
      </c>
      <c r="Q365" s="1" t="s">
        <v>20</v>
      </c>
      <c r="R365" s="1" t="s">
        <v>26</v>
      </c>
      <c r="U365" t="str">
        <f t="array" ref="U365">LOOKUP(2,1/(COUNTIF($U$1:U364,$C$2:$C$550)=0),$C$2:$C$550)</f>
        <v>Dev Instance | Record View Issue</v>
      </c>
      <c r="V365" s="3">
        <f t="shared" si="16"/>
        <v>43824</v>
      </c>
      <c r="W365" t="str">
        <f t="shared" si="17"/>
        <v>Yes</v>
      </c>
    </row>
    <row r="366" spans="1:23" ht="12.75" x14ac:dyDescent="0.2">
      <c r="A366" s="1">
        <v>111370</v>
      </c>
      <c r="B366" s="4">
        <v>43841.655555555553</v>
      </c>
      <c r="C366" s="1" t="s">
        <v>432</v>
      </c>
      <c r="D366" s="1" t="s">
        <v>635</v>
      </c>
      <c r="E366" s="1" t="s">
        <v>675</v>
      </c>
      <c r="F366" s="1" t="str">
        <f t="shared" si="15"/>
        <v>John Brown</v>
      </c>
      <c r="G366" s="1" t="s">
        <v>73</v>
      </c>
      <c r="H366" s="1" t="s">
        <v>233</v>
      </c>
      <c r="I366" s="1" t="s">
        <v>16</v>
      </c>
      <c r="J366" s="1" t="s">
        <v>44</v>
      </c>
      <c r="K366" s="1" t="s">
        <v>18</v>
      </c>
      <c r="L366" s="7">
        <v>43844.73333333333</v>
      </c>
      <c r="M366" s="1" t="s">
        <v>19</v>
      </c>
      <c r="N366" s="2" t="s">
        <v>620</v>
      </c>
      <c r="O366" s="1" t="s">
        <v>618</v>
      </c>
      <c r="P366" s="1" t="s">
        <v>619</v>
      </c>
      <c r="Q366" s="1" t="s">
        <v>20</v>
      </c>
      <c r="R366" s="1" t="s">
        <v>21</v>
      </c>
      <c r="U366" t="str">
        <f t="array" ref="U366">LOOKUP(2,1/(COUNTIF($U$1:U365,$C$2:$C$550)=0),$C$2:$C$550)</f>
        <v>Cannot Access / Incorrect Data on Log In Page</v>
      </c>
      <c r="V366" s="3" t="str">
        <f t="shared" si="16"/>
        <v>No SLA for Request</v>
      </c>
      <c r="W366" t="str">
        <f t="shared" si="17"/>
        <v>Yes</v>
      </c>
    </row>
    <row r="367" spans="1:23" ht="12.75" x14ac:dyDescent="0.2">
      <c r="A367" s="1">
        <v>111336</v>
      </c>
      <c r="B367" s="4">
        <v>43763.731944444444</v>
      </c>
      <c r="C367" s="1" t="s">
        <v>433</v>
      </c>
      <c r="D367" s="1" t="s">
        <v>642</v>
      </c>
      <c r="E367" s="1" t="s">
        <v>682</v>
      </c>
      <c r="F367" s="1" t="str">
        <f t="shared" si="15"/>
        <v>Troy Daniels</v>
      </c>
      <c r="G367" s="1" t="s">
        <v>112</v>
      </c>
      <c r="H367" s="1" t="s">
        <v>233</v>
      </c>
      <c r="I367" s="1" t="s">
        <v>16</v>
      </c>
      <c r="J367" s="1" t="s">
        <v>17</v>
      </c>
      <c r="K367" s="1" t="s">
        <v>18</v>
      </c>
      <c r="L367" s="7">
        <v>43844.730555555558</v>
      </c>
      <c r="M367" s="1" t="s">
        <v>19</v>
      </c>
      <c r="N367" s="2" t="s">
        <v>620</v>
      </c>
      <c r="O367" s="1" t="s">
        <v>618</v>
      </c>
      <c r="P367" s="1" t="s">
        <v>619</v>
      </c>
      <c r="Q367" s="1" t="s">
        <v>20</v>
      </c>
      <c r="R367" s="1" t="s">
        <v>26</v>
      </c>
      <c r="U367" t="str">
        <f t="array" ref="U367">LOOKUP(2,1/(COUNTIF($U$1:U366,$C$2:$C$550)=0),$C$2:$C$550)</f>
        <v>Total unit passed</v>
      </c>
      <c r="V367" s="3">
        <f t="shared" si="16"/>
        <v>43770</v>
      </c>
      <c r="W367" t="str">
        <f t="shared" si="17"/>
        <v>Yes</v>
      </c>
    </row>
    <row r="368" spans="1:23" ht="12.75" x14ac:dyDescent="0.2">
      <c r="A368" s="1">
        <v>111209</v>
      </c>
      <c r="B368" s="4">
        <v>43608.574999999997</v>
      </c>
      <c r="C368" s="1" t="s">
        <v>434</v>
      </c>
      <c r="D368" s="1" t="s">
        <v>637</v>
      </c>
      <c r="E368" s="1" t="s">
        <v>677</v>
      </c>
      <c r="F368" s="1" t="str">
        <f t="shared" si="15"/>
        <v>Julius Wright</v>
      </c>
      <c r="G368" s="1" t="s">
        <v>83</v>
      </c>
      <c r="H368" s="1" t="s">
        <v>233</v>
      </c>
      <c r="I368" s="1" t="s">
        <v>16</v>
      </c>
      <c r="J368" s="1" t="s">
        <v>17</v>
      </c>
      <c r="K368" s="1" t="s">
        <v>18</v>
      </c>
      <c r="L368" s="7">
        <v>43844.729166666664</v>
      </c>
      <c r="M368" s="1" t="s">
        <v>19</v>
      </c>
      <c r="N368" s="2" t="s">
        <v>620</v>
      </c>
      <c r="O368" s="1" t="s">
        <v>618</v>
      </c>
      <c r="P368" s="1" t="s">
        <v>619</v>
      </c>
      <c r="Q368" s="1" t="s">
        <v>20</v>
      </c>
      <c r="R368" s="1" t="s">
        <v>26</v>
      </c>
      <c r="U368" t="str">
        <f t="array" ref="U368">LOOKUP(2,1/(COUNTIF($U$1:U367,$C$2:$C$550)=0),$C$2:$C$550)</f>
        <v>Error in submission of PPMP</v>
      </c>
      <c r="V368" s="3">
        <f t="shared" si="16"/>
        <v>43615</v>
      </c>
      <c r="W368" t="str">
        <f t="shared" si="17"/>
        <v>Yes</v>
      </c>
    </row>
    <row r="369" spans="1:23" ht="12.75" x14ac:dyDescent="0.2">
      <c r="A369" s="1">
        <v>111355</v>
      </c>
      <c r="B369" s="4">
        <v>43805.417361111111</v>
      </c>
      <c r="C369" s="1" t="s">
        <v>435</v>
      </c>
      <c r="D369" s="1" t="s">
        <v>624</v>
      </c>
      <c r="E369" s="1" t="s">
        <v>635</v>
      </c>
      <c r="F369" s="1" t="str">
        <f t="shared" si="15"/>
        <v>Jasper John</v>
      </c>
      <c r="G369" s="1" t="s">
        <v>14</v>
      </c>
      <c r="H369" s="1" t="s">
        <v>233</v>
      </c>
      <c r="I369" s="1" t="s">
        <v>16</v>
      </c>
      <c r="J369" s="1" t="s">
        <v>17</v>
      </c>
      <c r="K369" s="1" t="s">
        <v>18</v>
      </c>
      <c r="L369" s="7">
        <v>43840.754166666666</v>
      </c>
      <c r="M369" s="1" t="s">
        <v>19</v>
      </c>
      <c r="N369" s="2" t="s">
        <v>620</v>
      </c>
      <c r="O369" s="1" t="s">
        <v>618</v>
      </c>
      <c r="P369" s="1" t="s">
        <v>619</v>
      </c>
      <c r="Q369" s="1" t="s">
        <v>20</v>
      </c>
      <c r="R369" s="1" t="s">
        <v>21</v>
      </c>
      <c r="U369" t="str">
        <f t="array" ref="U369">LOOKUP(2,1/(COUNTIF($U$1:U368,$C$2:$C$550)=0),$C$2:$C$550)</f>
        <v>Approval Notification not forwarding</v>
      </c>
      <c r="V369" s="3">
        <f t="shared" si="16"/>
        <v>43812</v>
      </c>
      <c r="W369" t="str">
        <f t="shared" si="17"/>
        <v>Yes</v>
      </c>
    </row>
    <row r="370" spans="1:23" ht="12.75" x14ac:dyDescent="0.2">
      <c r="A370" s="1">
        <v>111367</v>
      </c>
      <c r="B370" s="4">
        <v>43837.402777777781</v>
      </c>
      <c r="C370" s="1" t="s">
        <v>436</v>
      </c>
      <c r="D370" s="1" t="s">
        <v>635</v>
      </c>
      <c r="E370" s="1" t="s">
        <v>675</v>
      </c>
      <c r="F370" s="1" t="str">
        <f t="shared" si="15"/>
        <v>John Brown</v>
      </c>
      <c r="G370" s="1" t="s">
        <v>73</v>
      </c>
      <c r="H370" s="1" t="s">
        <v>233</v>
      </c>
      <c r="I370" s="1" t="s">
        <v>16</v>
      </c>
      <c r="J370" s="1" t="s">
        <v>44</v>
      </c>
      <c r="K370" s="1" t="s">
        <v>18</v>
      </c>
      <c r="L370" s="7">
        <v>43838.701388888891</v>
      </c>
      <c r="M370" s="1" t="s">
        <v>19</v>
      </c>
      <c r="N370" s="2" t="s">
        <v>620</v>
      </c>
      <c r="O370" s="1" t="s">
        <v>618</v>
      </c>
      <c r="P370" s="1" t="s">
        <v>619</v>
      </c>
      <c r="Q370" s="1" t="s">
        <v>20</v>
      </c>
      <c r="R370" s="1" t="s">
        <v>21</v>
      </c>
      <c r="U370" t="str">
        <f t="array" ref="U370">LOOKUP(2,1/(COUNTIF($U$1:U369,$C$2:$C$550)=0),$C$2:$C$550)</f>
        <v>Auto Approve Salary</v>
      </c>
      <c r="V370" s="3" t="str">
        <f t="shared" si="16"/>
        <v>No SLA for Request</v>
      </c>
      <c r="W370" t="str">
        <f t="shared" si="17"/>
        <v>Yes</v>
      </c>
    </row>
    <row r="371" spans="1:23" ht="12.75" x14ac:dyDescent="0.2">
      <c r="A371" s="1">
        <v>111363</v>
      </c>
      <c r="B371" s="4">
        <v>43832.718055555553</v>
      </c>
      <c r="C371" s="1" t="s">
        <v>437</v>
      </c>
      <c r="D371" s="1" t="s">
        <v>635</v>
      </c>
      <c r="E371" s="1" t="s">
        <v>675</v>
      </c>
      <c r="F371" s="1" t="str">
        <f t="shared" si="15"/>
        <v>John Brown</v>
      </c>
      <c r="G371" s="1" t="s">
        <v>73</v>
      </c>
      <c r="H371" s="1" t="s">
        <v>233</v>
      </c>
      <c r="I371" s="1" t="s">
        <v>16</v>
      </c>
      <c r="J371" s="1" t="s">
        <v>44</v>
      </c>
      <c r="K371" s="1" t="s">
        <v>18</v>
      </c>
      <c r="L371" s="7">
        <v>43837.461111111108</v>
      </c>
      <c r="M371" s="1" t="s">
        <v>19</v>
      </c>
      <c r="N371" s="2" t="s">
        <v>620</v>
      </c>
      <c r="O371" s="1" t="s">
        <v>618</v>
      </c>
      <c r="P371" s="1" t="s">
        <v>619</v>
      </c>
      <c r="Q371" s="1" t="s">
        <v>20</v>
      </c>
      <c r="R371" s="1" t="s">
        <v>21</v>
      </c>
      <c r="U371" t="str">
        <f t="array" ref="U371">LOOKUP(2,1/(COUNTIF($U$1:U370,$C$2:$C$550)=0),$C$2:$C$550)</f>
        <v>Unable to add attachment in the Invoice</v>
      </c>
      <c r="V371" s="3" t="str">
        <f t="shared" si="16"/>
        <v>No SLA for Request</v>
      </c>
      <c r="W371" t="str">
        <f t="shared" si="17"/>
        <v>Yes</v>
      </c>
    </row>
    <row r="372" spans="1:23" ht="12.75" x14ac:dyDescent="0.2">
      <c r="A372" s="1">
        <v>111337</v>
      </c>
      <c r="B372" s="4">
        <v>43768.609722222223</v>
      </c>
      <c r="C372" s="1" t="s">
        <v>438</v>
      </c>
      <c r="D372" s="1" t="s">
        <v>628</v>
      </c>
      <c r="E372" s="1" t="s">
        <v>668</v>
      </c>
      <c r="F372" s="1" t="str">
        <f t="shared" si="15"/>
        <v>Aurora Miller</v>
      </c>
      <c r="G372" s="1" t="s">
        <v>35</v>
      </c>
      <c r="H372" s="1" t="s">
        <v>233</v>
      </c>
      <c r="I372" s="1" t="s">
        <v>16</v>
      </c>
      <c r="J372" s="1" t="s">
        <v>44</v>
      </c>
      <c r="K372" s="1" t="s">
        <v>18</v>
      </c>
      <c r="L372" s="7">
        <v>43833.73333333333</v>
      </c>
      <c r="M372" s="1" t="s">
        <v>19</v>
      </c>
      <c r="N372" s="2" t="s">
        <v>620</v>
      </c>
      <c r="O372" s="1" t="s">
        <v>618</v>
      </c>
      <c r="P372" s="1" t="s">
        <v>619</v>
      </c>
      <c r="Q372" s="1" t="s">
        <v>20</v>
      </c>
      <c r="R372" s="1" t="s">
        <v>21</v>
      </c>
      <c r="U372" t="str">
        <f t="array" ref="U372">LOOKUP(2,1/(COUNTIF($U$1:U371,$C$2:$C$550)=0),$C$2:$C$550)</f>
        <v>Error in submitting updated Approved POs</v>
      </c>
      <c r="V372" s="3" t="str">
        <f t="shared" si="16"/>
        <v>No SLA for Request</v>
      </c>
      <c r="W372" t="str">
        <f t="shared" si="17"/>
        <v>Yes</v>
      </c>
    </row>
    <row r="373" spans="1:23" ht="12.75" x14ac:dyDescent="0.2">
      <c r="A373" s="1">
        <v>111324</v>
      </c>
      <c r="B373" s="4">
        <v>43752.691666666666</v>
      </c>
      <c r="C373" s="1" t="s">
        <v>439</v>
      </c>
      <c r="D373" s="1" t="s">
        <v>637</v>
      </c>
      <c r="E373" s="1" t="s">
        <v>677</v>
      </c>
      <c r="F373" s="1" t="str">
        <f t="shared" si="15"/>
        <v>Julius Wright</v>
      </c>
      <c r="G373" s="1" t="s">
        <v>83</v>
      </c>
      <c r="H373" s="1" t="s">
        <v>233</v>
      </c>
      <c r="I373" s="1" t="s">
        <v>16</v>
      </c>
      <c r="J373" s="1" t="s">
        <v>17</v>
      </c>
      <c r="K373" s="1" t="s">
        <v>18</v>
      </c>
      <c r="L373" s="7">
        <v>43822.65</v>
      </c>
      <c r="M373" s="1" t="s">
        <v>19</v>
      </c>
      <c r="N373" s="2">
        <v>43753.191666666666</v>
      </c>
      <c r="O373" s="1" t="s">
        <v>618</v>
      </c>
      <c r="P373" s="1" t="s">
        <v>619</v>
      </c>
      <c r="Q373" s="1" t="s">
        <v>20</v>
      </c>
      <c r="R373" s="1" t="s">
        <v>26</v>
      </c>
      <c r="U373" t="str">
        <f t="array" ref="U373">LOOKUP(2,1/(COUNTIF($U$1:U372,$C$2:$C$550)=0),$C$2:$C$550)</f>
        <v>JDE Prod Slowdown (12 March 2019)</v>
      </c>
      <c r="V373" s="3">
        <f t="shared" si="16"/>
        <v>43759</v>
      </c>
      <c r="W373" t="str">
        <f t="shared" si="17"/>
        <v>No</v>
      </c>
    </row>
    <row r="374" spans="1:23" ht="12.75" x14ac:dyDescent="0.2">
      <c r="A374" s="1">
        <v>111335</v>
      </c>
      <c r="B374" s="4">
        <v>43763.727777777778</v>
      </c>
      <c r="C374" s="1" t="s">
        <v>440</v>
      </c>
      <c r="D374" s="1" t="s">
        <v>634</v>
      </c>
      <c r="E374" s="1" t="s">
        <v>674</v>
      </c>
      <c r="F374" s="1" t="str">
        <f t="shared" si="15"/>
        <v>Melody Thompson</v>
      </c>
      <c r="G374" s="1" t="s">
        <v>65</v>
      </c>
      <c r="H374" s="1" t="s">
        <v>233</v>
      </c>
      <c r="I374" s="1" t="s">
        <v>16</v>
      </c>
      <c r="J374" s="1" t="s">
        <v>44</v>
      </c>
      <c r="K374" s="1" t="s">
        <v>18</v>
      </c>
      <c r="L374" s="7">
        <v>43822.631944444445</v>
      </c>
      <c r="M374" s="1" t="s">
        <v>19</v>
      </c>
      <c r="N374" s="2">
        <v>43817.708333333336</v>
      </c>
      <c r="O374" s="1" t="s">
        <v>618</v>
      </c>
      <c r="P374" s="1" t="s">
        <v>619</v>
      </c>
      <c r="Q374" s="1" t="s">
        <v>20</v>
      </c>
      <c r="R374" s="1" t="s">
        <v>26</v>
      </c>
      <c r="U374" t="str">
        <f t="array" ref="U374">LOOKUP(2,1/(COUNTIF($U$1:U373,$C$2:$C$550)=0),$C$2:$C$550)</f>
        <v>JDE Prod Slowdown 21 March 2019</v>
      </c>
      <c r="V374" s="3" t="str">
        <f t="shared" si="16"/>
        <v>No SLA for Request</v>
      </c>
      <c r="W374" t="str">
        <f t="shared" si="17"/>
        <v>No</v>
      </c>
    </row>
    <row r="375" spans="1:23" ht="12.75" x14ac:dyDescent="0.2">
      <c r="A375" s="1">
        <v>111326</v>
      </c>
      <c r="B375" s="4">
        <v>43752.700694444444</v>
      </c>
      <c r="C375" s="1" t="s">
        <v>441</v>
      </c>
      <c r="D375" s="1" t="s">
        <v>624</v>
      </c>
      <c r="E375" s="1" t="s">
        <v>635</v>
      </c>
      <c r="F375" s="1" t="str">
        <f t="shared" si="15"/>
        <v>Jasper John</v>
      </c>
      <c r="G375" s="1" t="s">
        <v>14</v>
      </c>
      <c r="H375" s="1" t="s">
        <v>233</v>
      </c>
      <c r="I375" s="1" t="s">
        <v>16</v>
      </c>
      <c r="J375" s="1" t="s">
        <v>17</v>
      </c>
      <c r="K375" s="1" t="s">
        <v>18</v>
      </c>
      <c r="L375" s="7">
        <v>43822.60833333333</v>
      </c>
      <c r="M375" s="1" t="s">
        <v>19</v>
      </c>
      <c r="N375" s="2">
        <v>43753.200694444444</v>
      </c>
      <c r="O375" s="1" t="s">
        <v>618</v>
      </c>
      <c r="P375" s="1" t="s">
        <v>619</v>
      </c>
      <c r="Q375" s="1" t="s">
        <v>20</v>
      </c>
      <c r="R375" s="1" t="s">
        <v>21</v>
      </c>
      <c r="U375" t="str">
        <f t="array" ref="U375">LOOKUP(2,1/(COUNTIF($U$1:U374,$C$2:$C$550)=0),$C$2:$C$550)</f>
        <v>JDE Prod Slowdown 21 Feb 2019</v>
      </c>
      <c r="V375" s="3">
        <f t="shared" si="16"/>
        <v>43759</v>
      </c>
      <c r="W375" t="str">
        <f t="shared" si="17"/>
        <v>No</v>
      </c>
    </row>
    <row r="376" spans="1:23" ht="12.75" x14ac:dyDescent="0.2">
      <c r="A376" s="1">
        <v>111352</v>
      </c>
      <c r="B376" s="4">
        <v>43798.450694444444</v>
      </c>
      <c r="C376" s="1" t="s">
        <v>442</v>
      </c>
      <c r="D376" s="1" t="s">
        <v>624</v>
      </c>
      <c r="E376" s="1" t="s">
        <v>635</v>
      </c>
      <c r="F376" s="1" t="str">
        <f t="shared" si="15"/>
        <v>Jasper John</v>
      </c>
      <c r="G376" s="1" t="s">
        <v>14</v>
      </c>
      <c r="H376" s="1" t="s">
        <v>233</v>
      </c>
      <c r="I376" s="1" t="s">
        <v>16</v>
      </c>
      <c r="J376" s="1" t="s">
        <v>44</v>
      </c>
      <c r="K376" s="1" t="s">
        <v>18</v>
      </c>
      <c r="L376" s="7">
        <v>43818.754166666666</v>
      </c>
      <c r="M376" s="1" t="s">
        <v>19</v>
      </c>
      <c r="N376" s="2">
        <v>43798.950694444444</v>
      </c>
      <c r="O376" s="1" t="s">
        <v>618</v>
      </c>
      <c r="P376" s="1" t="s">
        <v>619</v>
      </c>
      <c r="Q376" s="1" t="s">
        <v>20</v>
      </c>
      <c r="R376" s="1" t="s">
        <v>21</v>
      </c>
      <c r="U376" t="str">
        <f t="array" ref="U376">LOOKUP(2,1/(COUNTIF($U$1:U375,$C$2:$C$550)=0),$C$2:$C$550)</f>
        <v>Maximum Number of Session Exceeded and Page Error</v>
      </c>
      <c r="V376" s="3" t="str">
        <f t="shared" si="16"/>
        <v>No SLA for Request</v>
      </c>
      <c r="W376" t="str">
        <f t="shared" si="17"/>
        <v>No</v>
      </c>
    </row>
    <row r="377" spans="1:23" ht="12.75" x14ac:dyDescent="0.2">
      <c r="A377" s="1">
        <v>111354</v>
      </c>
      <c r="B377" s="4">
        <v>43803.671527777777</v>
      </c>
      <c r="C377" s="1" t="s">
        <v>443</v>
      </c>
      <c r="D377" s="1" t="s">
        <v>637</v>
      </c>
      <c r="E377" s="1" t="s">
        <v>677</v>
      </c>
      <c r="F377" s="1" t="str">
        <f t="shared" si="15"/>
        <v>Julius Wright</v>
      </c>
      <c r="G377" s="1" t="s">
        <v>83</v>
      </c>
      <c r="H377" s="1" t="s">
        <v>233</v>
      </c>
      <c r="I377" s="1" t="s">
        <v>16</v>
      </c>
      <c r="J377" s="1" t="s">
        <v>17</v>
      </c>
      <c r="K377" s="1" t="s">
        <v>18</v>
      </c>
      <c r="L377" s="7">
        <v>43817.447916666664</v>
      </c>
      <c r="M377" s="1" t="s">
        <v>19</v>
      </c>
      <c r="N377" s="2">
        <v>43804.171527777777</v>
      </c>
      <c r="O377" s="1" t="s">
        <v>618</v>
      </c>
      <c r="P377" s="1" t="s">
        <v>619</v>
      </c>
      <c r="Q377" s="1" t="s">
        <v>20</v>
      </c>
      <c r="R377" s="1" t="s">
        <v>26</v>
      </c>
      <c r="U377" t="str">
        <f t="array" ref="U377">LOOKUP(2,1/(COUNTIF($U$1:U376,$C$2:$C$550)=0),$C$2:$C$550)</f>
        <v>SAP Dev Instance can’t be reached</v>
      </c>
      <c r="V377" s="3">
        <f t="shared" si="16"/>
        <v>43810</v>
      </c>
      <c r="W377" t="str">
        <f t="shared" si="17"/>
        <v>No</v>
      </c>
    </row>
    <row r="378" spans="1:23" ht="12.75" x14ac:dyDescent="0.2">
      <c r="A378" s="1">
        <v>111339</v>
      </c>
      <c r="B378" s="4">
        <v>43773.618750000001</v>
      </c>
      <c r="C378" s="1" t="s">
        <v>444</v>
      </c>
      <c r="D378" s="1" t="s">
        <v>632</v>
      </c>
      <c r="E378" s="1" t="s">
        <v>672</v>
      </c>
      <c r="F378" s="1" t="str">
        <f t="shared" si="15"/>
        <v>Marvin Peters</v>
      </c>
      <c r="G378" s="1" t="s">
        <v>56</v>
      </c>
      <c r="H378" s="1" t="s">
        <v>233</v>
      </c>
      <c r="I378" s="1" t="s">
        <v>16</v>
      </c>
      <c r="J378" s="1" t="s">
        <v>17</v>
      </c>
      <c r="K378" s="1" t="s">
        <v>18</v>
      </c>
      <c r="L378" s="7">
        <v>43817.445138888892</v>
      </c>
      <c r="M378" s="1" t="s">
        <v>19</v>
      </c>
      <c r="N378" s="2">
        <v>43774.118750000001</v>
      </c>
      <c r="O378" s="1" t="s">
        <v>618</v>
      </c>
      <c r="P378" s="1" t="s">
        <v>619</v>
      </c>
      <c r="Q378" s="1" t="s">
        <v>20</v>
      </c>
      <c r="R378" s="1" t="s">
        <v>21</v>
      </c>
      <c r="U378" t="str">
        <f t="array" ref="U378">LOOKUP(2,1/(COUNTIF($U$1:U377,$C$2:$C$550)=0),$C$2:$C$550)</f>
        <v>Missing SPMS PMP 2016, 2017 and 2018</v>
      </c>
      <c r="V378" s="3">
        <f t="shared" si="16"/>
        <v>43780</v>
      </c>
      <c r="W378" t="str">
        <f t="shared" si="17"/>
        <v>No</v>
      </c>
    </row>
    <row r="379" spans="1:23" ht="12.75" x14ac:dyDescent="0.2">
      <c r="A379" s="1">
        <v>111341</v>
      </c>
      <c r="B379" s="4">
        <v>43775.585416666669</v>
      </c>
      <c r="C379" s="1" t="s">
        <v>445</v>
      </c>
      <c r="D379" s="1" t="s">
        <v>632</v>
      </c>
      <c r="E379" s="1" t="s">
        <v>672</v>
      </c>
      <c r="F379" s="1" t="str">
        <f t="shared" si="15"/>
        <v>Marvin Peters</v>
      </c>
      <c r="G379" s="1" t="s">
        <v>56</v>
      </c>
      <c r="H379" s="1" t="s">
        <v>233</v>
      </c>
      <c r="I379" s="1" t="s">
        <v>16</v>
      </c>
      <c r="J379" s="1" t="s">
        <v>17</v>
      </c>
      <c r="K379" s="1" t="s">
        <v>18</v>
      </c>
      <c r="L379" s="7">
        <v>43812.76458333333</v>
      </c>
      <c r="M379" s="1" t="s">
        <v>19</v>
      </c>
      <c r="N379" s="2">
        <v>43776.085416666669</v>
      </c>
      <c r="O379" s="1" t="s">
        <v>618</v>
      </c>
      <c r="P379" s="1" t="s">
        <v>619</v>
      </c>
      <c r="Q379" s="1" t="s">
        <v>20</v>
      </c>
      <c r="R379" s="1" t="s">
        <v>21</v>
      </c>
      <c r="U379" t="str">
        <f t="array" ref="U379">LOOKUP(2,1/(COUNTIF($U$1:U378,$C$2:$C$550)=0),$C$2:$C$550)</f>
        <v>Deferred ReqJDEition Approvals</v>
      </c>
      <c r="V379" s="3">
        <f t="shared" si="16"/>
        <v>43782</v>
      </c>
      <c r="W379" t="str">
        <f t="shared" si="17"/>
        <v>No</v>
      </c>
    </row>
    <row r="380" spans="1:23" ht="12.75" x14ac:dyDescent="0.2">
      <c r="A380" s="1">
        <v>111303</v>
      </c>
      <c r="B380" s="4">
        <v>43727.394444444442</v>
      </c>
      <c r="C380" s="1" t="s">
        <v>446</v>
      </c>
      <c r="D380" s="1" t="s">
        <v>650</v>
      </c>
      <c r="E380" s="1" t="s">
        <v>690</v>
      </c>
      <c r="F380" s="1" t="str">
        <f t="shared" si="15"/>
        <v>Bladimir Macdonald</v>
      </c>
      <c r="G380" s="1" t="s">
        <v>271</v>
      </c>
      <c r="H380" s="1" t="s">
        <v>233</v>
      </c>
      <c r="I380" s="1" t="s">
        <v>16</v>
      </c>
      <c r="J380" s="1" t="s">
        <v>17</v>
      </c>
      <c r="K380" s="1" t="s">
        <v>18</v>
      </c>
      <c r="L380" s="7">
        <v>43812.753472222219</v>
      </c>
      <c r="M380" s="1" t="s">
        <v>19</v>
      </c>
      <c r="N380" s="2">
        <v>43727.894444444442</v>
      </c>
      <c r="O380" s="1" t="s">
        <v>618</v>
      </c>
      <c r="P380" s="1" t="s">
        <v>619</v>
      </c>
      <c r="Q380" s="1" t="s">
        <v>20</v>
      </c>
      <c r="R380" s="1" t="s">
        <v>21</v>
      </c>
      <c r="U380" t="str">
        <f t="array" ref="U380">LOOKUP(2,1/(COUNTIF($U$1:U379,$C$2:$C$550)=0),$C$2:$C$550)</f>
        <v>Deferred Purchase Order Approvals</v>
      </c>
      <c r="V380" s="3">
        <f t="shared" si="16"/>
        <v>43734</v>
      </c>
      <c r="W380" t="str">
        <f t="shared" si="17"/>
        <v>No</v>
      </c>
    </row>
    <row r="381" spans="1:23" ht="12.75" x14ac:dyDescent="0.2">
      <c r="A381" s="1">
        <v>111350</v>
      </c>
      <c r="B381" s="4">
        <v>43795.739583333336</v>
      </c>
      <c r="C381" s="1" t="s">
        <v>447</v>
      </c>
      <c r="D381" s="1" t="s">
        <v>628</v>
      </c>
      <c r="E381" s="1" t="s">
        <v>668</v>
      </c>
      <c r="F381" s="1" t="str">
        <f t="shared" si="15"/>
        <v>Aurora Miller</v>
      </c>
      <c r="G381" s="1" t="s">
        <v>35</v>
      </c>
      <c r="H381" s="1" t="s">
        <v>233</v>
      </c>
      <c r="I381" s="1" t="s">
        <v>16</v>
      </c>
      <c r="J381" s="1" t="s">
        <v>44</v>
      </c>
      <c r="K381" s="1" t="s">
        <v>18</v>
      </c>
      <c r="L381" s="7">
        <v>43809.354166666664</v>
      </c>
      <c r="M381" s="1" t="s">
        <v>19</v>
      </c>
      <c r="N381" s="2">
        <v>43796.239583333336</v>
      </c>
      <c r="O381" s="1" t="s">
        <v>618</v>
      </c>
      <c r="P381" s="1" t="s">
        <v>619</v>
      </c>
      <c r="Q381" s="1" t="s">
        <v>20</v>
      </c>
      <c r="R381" s="1" t="s">
        <v>21</v>
      </c>
      <c r="U381" t="str">
        <f t="array" ref="U381">LOOKUP(2,1/(COUNTIF($U$1:U380,$C$2:$C$550)=0),$C$2:$C$550)</f>
        <v>Deferred Internet Expenses (20 March 2019)</v>
      </c>
      <c r="V381" s="3" t="str">
        <f t="shared" si="16"/>
        <v>No SLA for Request</v>
      </c>
      <c r="W381" t="str">
        <f t="shared" si="17"/>
        <v>No</v>
      </c>
    </row>
    <row r="382" spans="1:23" ht="12.75" x14ac:dyDescent="0.2">
      <c r="A382" s="1">
        <v>111349</v>
      </c>
      <c r="B382" s="4">
        <v>43794.717361111114</v>
      </c>
      <c r="C382" s="1" t="s">
        <v>448</v>
      </c>
      <c r="D382" s="1" t="s">
        <v>628</v>
      </c>
      <c r="E382" s="1" t="s">
        <v>668</v>
      </c>
      <c r="F382" s="1" t="str">
        <f t="shared" si="15"/>
        <v>Aurora Miller</v>
      </c>
      <c r="G382" s="1" t="s">
        <v>35</v>
      </c>
      <c r="H382" s="1" t="s">
        <v>233</v>
      </c>
      <c r="I382" s="1" t="s">
        <v>16</v>
      </c>
      <c r="J382" s="1" t="s">
        <v>17</v>
      </c>
      <c r="K382" s="1" t="s">
        <v>18</v>
      </c>
      <c r="L382" s="7">
        <v>43801.729861111111</v>
      </c>
      <c r="M382" s="1" t="s">
        <v>19</v>
      </c>
      <c r="N382" s="2">
        <v>43795.217361111114</v>
      </c>
      <c r="O382" s="1" t="s">
        <v>618</v>
      </c>
      <c r="P382" s="1" t="s">
        <v>619</v>
      </c>
      <c r="Q382" s="1" t="s">
        <v>20</v>
      </c>
      <c r="R382" s="1" t="s">
        <v>21</v>
      </c>
      <c r="U382" t="str">
        <f t="array" ref="U382">LOOKUP(2,1/(COUNTIF($U$1:U381,$C$2:$C$550)=0),$C$2:$C$550)</f>
        <v>Unable to log in to JDE Prod (28 March 2019)</v>
      </c>
      <c r="V382" s="3">
        <f t="shared" si="16"/>
        <v>43801</v>
      </c>
      <c r="W382" t="str">
        <f t="shared" si="17"/>
        <v>No</v>
      </c>
    </row>
    <row r="383" spans="1:23" ht="12.75" x14ac:dyDescent="0.2">
      <c r="A383" s="1">
        <v>111338</v>
      </c>
      <c r="B383" s="4">
        <v>43768.703472222223</v>
      </c>
      <c r="C383" s="1" t="s">
        <v>449</v>
      </c>
      <c r="D383" s="1" t="s">
        <v>634</v>
      </c>
      <c r="E383" s="1" t="s">
        <v>674</v>
      </c>
      <c r="F383" s="1" t="str">
        <f t="shared" si="15"/>
        <v>Melody Thompson</v>
      </c>
      <c r="G383" s="1" t="s">
        <v>65</v>
      </c>
      <c r="H383" s="1" t="s">
        <v>233</v>
      </c>
      <c r="I383" s="1" t="s">
        <v>16</v>
      </c>
      <c r="J383" s="1" t="s">
        <v>17</v>
      </c>
      <c r="K383" s="1" t="s">
        <v>18</v>
      </c>
      <c r="L383" s="7">
        <v>43796.73333333333</v>
      </c>
      <c r="M383" s="1" t="s">
        <v>19</v>
      </c>
      <c r="N383" s="2">
        <v>43791.708333333336</v>
      </c>
      <c r="O383" s="1" t="s">
        <v>618</v>
      </c>
      <c r="P383" s="1" t="s">
        <v>619</v>
      </c>
      <c r="Q383" s="1" t="s">
        <v>20</v>
      </c>
      <c r="R383" s="1" t="s">
        <v>26</v>
      </c>
      <c r="U383" t="str">
        <f t="array" ref="U383">LOOKUP(2,1/(COUNTIF($U$1:U382,$C$2:$C$550)=0),$C$2:$C$550)</f>
        <v>JDE PROD - Error in updating AME setup</v>
      </c>
      <c r="V383" s="3">
        <f t="shared" si="16"/>
        <v>43775</v>
      </c>
      <c r="W383" t="str">
        <f t="shared" si="17"/>
        <v>No</v>
      </c>
    </row>
    <row r="384" spans="1:23" ht="12.75" x14ac:dyDescent="0.2">
      <c r="A384" s="1">
        <v>111342</v>
      </c>
      <c r="B384" s="4">
        <v>43775.757638888892</v>
      </c>
      <c r="C384" s="1" t="s">
        <v>450</v>
      </c>
      <c r="D384" s="1" t="s">
        <v>642</v>
      </c>
      <c r="E384" s="1" t="s">
        <v>682</v>
      </c>
      <c r="F384" s="1" t="str">
        <f t="shared" si="15"/>
        <v>Troy Daniels</v>
      </c>
      <c r="G384" s="1" t="s">
        <v>112</v>
      </c>
      <c r="H384" s="1" t="s">
        <v>233</v>
      </c>
      <c r="I384" s="1" t="s">
        <v>16</v>
      </c>
      <c r="J384" s="1" t="s">
        <v>17</v>
      </c>
      <c r="K384" s="1" t="s">
        <v>18</v>
      </c>
      <c r="L384" s="7">
        <v>43796.718055555553</v>
      </c>
      <c r="M384" s="1" t="s">
        <v>19</v>
      </c>
      <c r="N384" s="2">
        <v>43790.708333333336</v>
      </c>
      <c r="O384" s="1" t="s">
        <v>618</v>
      </c>
      <c r="P384" s="1" t="s">
        <v>619</v>
      </c>
      <c r="Q384" s="1" t="s">
        <v>20</v>
      </c>
      <c r="R384" s="1" t="s">
        <v>26</v>
      </c>
      <c r="U384" t="str">
        <f t="array" ref="U384">LOOKUP(2,1/(COUNTIF($U$1:U383,$C$2:$C$550)=0),$C$2:$C$550)</f>
        <v>UPOU cannot print SALN</v>
      </c>
      <c r="V384" s="3">
        <f t="shared" si="16"/>
        <v>43782</v>
      </c>
      <c r="W384" t="str">
        <f t="shared" si="17"/>
        <v>No</v>
      </c>
    </row>
    <row r="385" spans="1:23" ht="12.75" x14ac:dyDescent="0.2">
      <c r="A385" s="1">
        <v>111348</v>
      </c>
      <c r="B385" s="4">
        <v>43794.62222222222</v>
      </c>
      <c r="C385" s="1" t="s">
        <v>451</v>
      </c>
      <c r="D385" s="1" t="s">
        <v>634</v>
      </c>
      <c r="E385" s="1" t="s">
        <v>674</v>
      </c>
      <c r="F385" s="1" t="str">
        <f t="shared" si="15"/>
        <v>Melody Thompson</v>
      </c>
      <c r="G385" s="1" t="s">
        <v>65</v>
      </c>
      <c r="H385" s="1" t="s">
        <v>233</v>
      </c>
      <c r="I385" s="1" t="s">
        <v>16</v>
      </c>
      <c r="J385" s="1" t="s">
        <v>44</v>
      </c>
      <c r="K385" s="1" t="s">
        <v>18</v>
      </c>
      <c r="L385" s="7">
        <v>43796.716666666667</v>
      </c>
      <c r="M385" s="1" t="s">
        <v>19</v>
      </c>
      <c r="N385" s="2">
        <v>43795.12222222222</v>
      </c>
      <c r="O385" s="1" t="s">
        <v>618</v>
      </c>
      <c r="P385" s="1" t="s">
        <v>619</v>
      </c>
      <c r="Q385" s="1" t="s">
        <v>20</v>
      </c>
      <c r="R385" s="1" t="s">
        <v>26</v>
      </c>
      <c r="U385" t="str">
        <f t="array" ref="U385">LOOKUP(2,1/(COUNTIF($U$1:U384,$C$2:$C$550)=0),$C$2:$C$550)</f>
        <v>JDE PROD - Slowdown access (29 Apr 2019)</v>
      </c>
      <c r="V385" s="3" t="str">
        <f t="shared" si="16"/>
        <v>No SLA for Request</v>
      </c>
      <c r="W385" t="str">
        <f t="shared" si="17"/>
        <v>No</v>
      </c>
    </row>
    <row r="386" spans="1:23" ht="12.75" x14ac:dyDescent="0.2">
      <c r="A386" s="1">
        <v>111344</v>
      </c>
      <c r="B386" s="4">
        <v>43784.602083333331</v>
      </c>
      <c r="C386" s="1" t="s">
        <v>452</v>
      </c>
      <c r="D386" s="1" t="s">
        <v>628</v>
      </c>
      <c r="E386" s="1" t="s">
        <v>668</v>
      </c>
      <c r="F386" s="1" t="str">
        <f t="shared" ref="F386:F449" si="18">CONCATENATE(D386," ",E386)</f>
        <v>Aurora Miller</v>
      </c>
      <c r="G386" s="1" t="s">
        <v>35</v>
      </c>
      <c r="H386" s="1" t="s">
        <v>233</v>
      </c>
      <c r="I386" s="1" t="s">
        <v>16</v>
      </c>
      <c r="J386" s="1" t="s">
        <v>44</v>
      </c>
      <c r="K386" s="1" t="s">
        <v>18</v>
      </c>
      <c r="L386" s="7">
        <v>43794.724999999999</v>
      </c>
      <c r="M386" s="1" t="s">
        <v>19</v>
      </c>
      <c r="N386" s="2">
        <v>43785.102083333331</v>
      </c>
      <c r="O386" s="1" t="s">
        <v>618</v>
      </c>
      <c r="P386" s="1" t="s">
        <v>619</v>
      </c>
      <c r="Q386" s="1" t="s">
        <v>20</v>
      </c>
      <c r="R386" s="1" t="s">
        <v>68</v>
      </c>
      <c r="U386" t="str">
        <f t="array" ref="U386">LOOKUP(2,1/(COUNTIF($U$1:U385,$C$2:$C$550)=0),$C$2:$C$550)</f>
        <v>JDE PROD - Requests not completing (06 May 2019)</v>
      </c>
      <c r="V386" s="3" t="str">
        <f t="shared" si="16"/>
        <v>No SLA for Request</v>
      </c>
      <c r="W386" t="str">
        <f t="shared" si="17"/>
        <v>No</v>
      </c>
    </row>
    <row r="387" spans="1:23" ht="12.75" x14ac:dyDescent="0.2">
      <c r="A387" s="1">
        <v>111345</v>
      </c>
      <c r="B387" s="4">
        <v>43784.756944444445</v>
      </c>
      <c r="C387" s="1" t="s">
        <v>453</v>
      </c>
      <c r="D387" s="1" t="s">
        <v>644</v>
      </c>
      <c r="E387" s="1" t="s">
        <v>684</v>
      </c>
      <c r="F387" s="1" t="str">
        <f t="shared" si="18"/>
        <v>Reah Junes</v>
      </c>
      <c r="G387" s="1" t="s">
        <v>140</v>
      </c>
      <c r="H387" s="1" t="s">
        <v>233</v>
      </c>
      <c r="I387" s="1" t="s">
        <v>16</v>
      </c>
      <c r="J387" s="1" t="s">
        <v>17</v>
      </c>
      <c r="K387" s="1" t="s">
        <v>18</v>
      </c>
      <c r="L387" s="7">
        <v>43790.739583333336</v>
      </c>
      <c r="M387" s="1" t="s">
        <v>19</v>
      </c>
      <c r="N387" s="2">
        <v>43785.256944444445</v>
      </c>
      <c r="O387" s="1" t="s">
        <v>618</v>
      </c>
      <c r="P387" s="1" t="s">
        <v>619</v>
      </c>
      <c r="Q387" s="1" t="s">
        <v>20</v>
      </c>
      <c r="R387" s="1" t="s">
        <v>26</v>
      </c>
      <c r="U387" t="str">
        <f t="array" ref="U387">LOOKUP(2,1/(COUNTIF($U$1:U386,$C$2:$C$550)=0),$C$2:$C$550)</f>
        <v>DEV Server unable to boot up</v>
      </c>
      <c r="V387" s="3">
        <f t="shared" ref="V387:V450" si="19">IF(J387="Request","No SLA for Request", IF(AND(H387="Emergency",J387="Incident / Problem"),B387+TIME(4,0,0),IF(AND(H387="High",J387="Incident / Problem"),WORKDAY(B387,3,0),IF(AND(H387="Normal",J387="Incident / Problem"),WORKDAY(B387,5,0),IF(AND(H387="Low",J387="Incident / Problem"),WORKDAY(B387,10,10),"")))))</f>
        <v>43791</v>
      </c>
      <c r="W387" t="str">
        <f t="shared" ref="W387:W450" si="20">IF(N387&gt;L387,"Yes","No")</f>
        <v>No</v>
      </c>
    </row>
    <row r="388" spans="1:23" ht="12.75" x14ac:dyDescent="0.2">
      <c r="A388" s="1">
        <v>111328</v>
      </c>
      <c r="B388" s="4">
        <v>43755.496527777781</v>
      </c>
      <c r="C388" s="1" t="s">
        <v>454</v>
      </c>
      <c r="D388" s="1" t="s">
        <v>628</v>
      </c>
      <c r="E388" s="1" t="s">
        <v>668</v>
      </c>
      <c r="F388" s="1" t="str">
        <f t="shared" si="18"/>
        <v>Aurora Miller</v>
      </c>
      <c r="G388" s="1" t="s">
        <v>35</v>
      </c>
      <c r="H388" s="1" t="s">
        <v>233</v>
      </c>
      <c r="I388" s="1" t="s">
        <v>16</v>
      </c>
      <c r="J388" s="1" t="s">
        <v>44</v>
      </c>
      <c r="K388" s="1" t="s">
        <v>18</v>
      </c>
      <c r="L388" s="7">
        <v>43784.728472222225</v>
      </c>
      <c r="M388" s="1" t="s">
        <v>19</v>
      </c>
      <c r="N388" s="2">
        <v>43755.996527777781</v>
      </c>
      <c r="O388" s="1" t="s">
        <v>618</v>
      </c>
      <c r="P388" s="1" t="s">
        <v>619</v>
      </c>
      <c r="Q388" s="1" t="s">
        <v>20</v>
      </c>
      <c r="R388" s="1" t="s">
        <v>21</v>
      </c>
      <c r="U388" t="str">
        <f t="array" ref="U388">LOOKUP(2,1/(COUNTIF($U$1:U387,$C$2:$C$550)=0),$C$2:$C$550)</f>
        <v>Transactions are being deferred</v>
      </c>
      <c r="V388" s="3" t="str">
        <f t="shared" si="19"/>
        <v>No SLA for Request</v>
      </c>
      <c r="W388" t="str">
        <f t="shared" si="20"/>
        <v>No</v>
      </c>
    </row>
    <row r="389" spans="1:23" ht="12.75" x14ac:dyDescent="0.2">
      <c r="A389" s="1">
        <v>111343</v>
      </c>
      <c r="B389" s="4">
        <v>43776.692361111112</v>
      </c>
      <c r="C389" s="1" t="s">
        <v>455</v>
      </c>
      <c r="D389" s="1" t="s">
        <v>634</v>
      </c>
      <c r="E389" s="1" t="s">
        <v>674</v>
      </c>
      <c r="F389" s="1" t="str">
        <f t="shared" si="18"/>
        <v>Melody Thompson</v>
      </c>
      <c r="G389" s="1" t="s">
        <v>65</v>
      </c>
      <c r="H389" s="1" t="s">
        <v>233</v>
      </c>
      <c r="I389" s="1" t="s">
        <v>16</v>
      </c>
      <c r="J389" s="1" t="s">
        <v>44</v>
      </c>
      <c r="K389" s="1" t="s">
        <v>18</v>
      </c>
      <c r="L389" s="7">
        <v>43777.667361111111</v>
      </c>
      <c r="M389" s="1" t="s">
        <v>19</v>
      </c>
      <c r="N389" s="2">
        <v>43777.192361111112</v>
      </c>
      <c r="O389" s="1" t="s">
        <v>618</v>
      </c>
      <c r="P389" s="1" t="s">
        <v>619</v>
      </c>
      <c r="Q389" s="1" t="s">
        <v>20</v>
      </c>
      <c r="R389" s="1" t="s">
        <v>26</v>
      </c>
      <c r="U389" t="str">
        <f t="array" ref="U389">LOOKUP(2,1/(COUNTIF($U$1:U388,$C$2:$C$550)=0),$C$2:$C$550)</f>
        <v>JDE PROD - Timeout Expense Report (22 Apr 2019)</v>
      </c>
      <c r="V389" s="3" t="str">
        <f t="shared" si="19"/>
        <v>No SLA for Request</v>
      </c>
      <c r="W389" t="str">
        <f t="shared" si="20"/>
        <v>No</v>
      </c>
    </row>
    <row r="390" spans="1:23" ht="12.75" x14ac:dyDescent="0.2">
      <c r="A390" s="1">
        <v>111332</v>
      </c>
      <c r="B390" s="4">
        <v>43763.427083333336</v>
      </c>
      <c r="C390" s="1" t="s">
        <v>456</v>
      </c>
      <c r="D390" s="1" t="s">
        <v>628</v>
      </c>
      <c r="E390" s="1" t="s">
        <v>668</v>
      </c>
      <c r="F390" s="1" t="str">
        <f t="shared" si="18"/>
        <v>Aurora Miller</v>
      </c>
      <c r="G390" s="1" t="s">
        <v>35</v>
      </c>
      <c r="H390" s="1" t="s">
        <v>233</v>
      </c>
      <c r="I390" s="1" t="s">
        <v>16</v>
      </c>
      <c r="J390" s="1" t="s">
        <v>44</v>
      </c>
      <c r="K390" s="1" t="s">
        <v>18</v>
      </c>
      <c r="L390" s="7">
        <v>43775.731249999997</v>
      </c>
      <c r="M390" s="1" t="s">
        <v>19</v>
      </c>
      <c r="N390" s="2">
        <v>43763.927083333336</v>
      </c>
      <c r="O390" s="1" t="s">
        <v>618</v>
      </c>
      <c r="P390" s="1" t="s">
        <v>619</v>
      </c>
      <c r="Q390" s="1" t="s">
        <v>20</v>
      </c>
      <c r="R390" s="1" t="s">
        <v>21</v>
      </c>
      <c r="U390" t="str">
        <f t="array" ref="U390">LOOKUP(2,1/(COUNTIF($U$1:U389,$C$2:$C$550)=0),$C$2:$C$550)</f>
        <v>Application Cache Stock on queued</v>
      </c>
      <c r="V390" s="3" t="str">
        <f t="shared" si="19"/>
        <v>No SLA for Request</v>
      </c>
      <c r="W390" t="str">
        <f t="shared" si="20"/>
        <v>No</v>
      </c>
    </row>
    <row r="391" spans="1:23" ht="12.75" x14ac:dyDescent="0.2">
      <c r="A391" s="1">
        <v>111340</v>
      </c>
      <c r="B391" s="4">
        <v>43774.447222222225</v>
      </c>
      <c r="C391" s="1" t="s">
        <v>457</v>
      </c>
      <c r="D391" s="1" t="s">
        <v>628</v>
      </c>
      <c r="E391" s="1" t="s">
        <v>668</v>
      </c>
      <c r="F391" s="1" t="str">
        <f t="shared" si="18"/>
        <v>Aurora Miller</v>
      </c>
      <c r="G391" s="1" t="s">
        <v>35</v>
      </c>
      <c r="H391" s="1" t="s">
        <v>233</v>
      </c>
      <c r="I391" s="1" t="s">
        <v>16</v>
      </c>
      <c r="J391" s="1" t="s">
        <v>44</v>
      </c>
      <c r="K391" s="1" t="s">
        <v>18</v>
      </c>
      <c r="L391" s="7">
        <v>43774.597222222219</v>
      </c>
      <c r="M391" s="1" t="s">
        <v>19</v>
      </c>
      <c r="N391" s="2">
        <v>43774.947222222225</v>
      </c>
      <c r="O391" s="1" t="s">
        <v>618</v>
      </c>
      <c r="P391" s="1" t="s">
        <v>619</v>
      </c>
      <c r="Q391" s="1" t="s">
        <v>20</v>
      </c>
      <c r="R391" s="1" t="s">
        <v>68</v>
      </c>
      <c r="U391" t="str">
        <f t="array" ref="U391">LOOKUP(2,1/(COUNTIF($U$1:U390,$C$2:$C$550)=0),$C$2:$C$550)</f>
        <v>COS Issue-Application Error encountered</v>
      </c>
      <c r="V391" s="3" t="str">
        <f t="shared" si="19"/>
        <v>No SLA for Request</v>
      </c>
      <c r="W391" t="str">
        <f t="shared" si="20"/>
        <v>Yes</v>
      </c>
    </row>
    <row r="392" spans="1:23" ht="12.75" x14ac:dyDescent="0.2">
      <c r="A392" s="1">
        <v>111330</v>
      </c>
      <c r="B392" s="4">
        <v>43759.725694444445</v>
      </c>
      <c r="C392" s="1" t="s">
        <v>458</v>
      </c>
      <c r="D392" s="1" t="s">
        <v>634</v>
      </c>
      <c r="E392" s="1" t="s">
        <v>674</v>
      </c>
      <c r="F392" s="1" t="str">
        <f t="shared" si="18"/>
        <v>Melody Thompson</v>
      </c>
      <c r="G392" s="1" t="s">
        <v>65</v>
      </c>
      <c r="H392" s="1" t="s">
        <v>233</v>
      </c>
      <c r="I392" s="1" t="s">
        <v>16</v>
      </c>
      <c r="J392" s="1" t="s">
        <v>17</v>
      </c>
      <c r="K392" s="1" t="s">
        <v>18</v>
      </c>
      <c r="L392" s="7">
        <v>43767.729166666664</v>
      </c>
      <c r="M392" s="1" t="s">
        <v>19</v>
      </c>
      <c r="N392" s="2">
        <v>43762.708333333336</v>
      </c>
      <c r="O392" s="1" t="s">
        <v>618</v>
      </c>
      <c r="P392" s="1" t="s">
        <v>619</v>
      </c>
      <c r="Q392" s="1" t="s">
        <v>20</v>
      </c>
      <c r="R392" s="1" t="s">
        <v>26</v>
      </c>
      <c r="U392" t="str">
        <f t="array" ref="U392">LOOKUP(2,1/(COUNTIF($U$1:U391,$C$2:$C$550)=0),$C$2:$C$550)</f>
        <v>Cannot Terminate Assignment of an Employee</v>
      </c>
      <c r="V392" s="3">
        <f t="shared" si="19"/>
        <v>43766</v>
      </c>
      <c r="W392" t="str">
        <f t="shared" si="20"/>
        <v>No</v>
      </c>
    </row>
    <row r="393" spans="1:23" ht="12.75" x14ac:dyDescent="0.2">
      <c r="A393" s="1">
        <v>111315</v>
      </c>
      <c r="B393" s="4">
        <v>43741.345833333333</v>
      </c>
      <c r="C393" s="1" t="s">
        <v>459</v>
      </c>
      <c r="D393" s="1" t="s">
        <v>637</v>
      </c>
      <c r="E393" s="1" t="s">
        <v>677</v>
      </c>
      <c r="F393" s="1" t="str">
        <f t="shared" si="18"/>
        <v>Julius Wright</v>
      </c>
      <c r="G393" s="1" t="s">
        <v>83</v>
      </c>
      <c r="H393" s="1" t="s">
        <v>233</v>
      </c>
      <c r="I393" s="1" t="s">
        <v>16</v>
      </c>
      <c r="J393" s="1" t="s">
        <v>17</v>
      </c>
      <c r="K393" s="1" t="s">
        <v>18</v>
      </c>
      <c r="L393" s="7">
        <v>43762.711111111108</v>
      </c>
      <c r="M393" s="1" t="s">
        <v>19</v>
      </c>
      <c r="N393" s="2">
        <v>43759.708333333336</v>
      </c>
      <c r="O393" s="1" t="s">
        <v>618</v>
      </c>
      <c r="P393" s="1" t="s">
        <v>619</v>
      </c>
      <c r="Q393" s="1" t="s">
        <v>20</v>
      </c>
      <c r="R393" s="1" t="s">
        <v>26</v>
      </c>
      <c r="U393" t="str">
        <f t="array" ref="U393">LOOKUP(2,1/(COUNTIF($U$1:U392,$C$2:$C$550)=0),$C$2:$C$550)</f>
        <v>COS Issue-Missing Remarks</v>
      </c>
      <c r="V393" s="3">
        <f t="shared" si="19"/>
        <v>43748</v>
      </c>
      <c r="W393" t="str">
        <f t="shared" si="20"/>
        <v>No</v>
      </c>
    </row>
    <row r="394" spans="1:23" ht="12.75" x14ac:dyDescent="0.2">
      <c r="A394" s="1">
        <v>111329</v>
      </c>
      <c r="B394" s="4">
        <v>43756.664583333331</v>
      </c>
      <c r="C394" s="1" t="s">
        <v>460</v>
      </c>
      <c r="D394" s="1" t="s">
        <v>634</v>
      </c>
      <c r="E394" s="1" t="s">
        <v>674</v>
      </c>
      <c r="F394" s="1" t="str">
        <f t="shared" si="18"/>
        <v>Melody Thompson</v>
      </c>
      <c r="G394" s="1" t="s">
        <v>65</v>
      </c>
      <c r="H394" s="1" t="s">
        <v>233</v>
      </c>
      <c r="I394" s="1" t="s">
        <v>16</v>
      </c>
      <c r="J394" s="1" t="s">
        <v>17</v>
      </c>
      <c r="K394" s="1" t="s">
        <v>18</v>
      </c>
      <c r="L394" s="7">
        <v>43762.709722222222</v>
      </c>
      <c r="M394" s="1" t="s">
        <v>19</v>
      </c>
      <c r="N394" s="2">
        <v>43759.708333333336</v>
      </c>
      <c r="O394" s="1" t="s">
        <v>618</v>
      </c>
      <c r="P394" s="1" t="s">
        <v>619</v>
      </c>
      <c r="Q394" s="1" t="s">
        <v>20</v>
      </c>
      <c r="R394" s="1" t="s">
        <v>26</v>
      </c>
      <c r="U394" t="str">
        <f t="array" ref="U394">LOOKUP(2,1/(COUNTIF($U$1:U393,$C$2:$C$550)=0),$C$2:$C$550)</f>
        <v>Salary Basis</v>
      </c>
      <c r="V394" s="3">
        <f t="shared" si="19"/>
        <v>43763</v>
      </c>
      <c r="W394" t="str">
        <f t="shared" si="20"/>
        <v>No</v>
      </c>
    </row>
    <row r="395" spans="1:23" ht="12.75" x14ac:dyDescent="0.2">
      <c r="A395" s="1">
        <v>111323</v>
      </c>
      <c r="B395" s="4">
        <v>43749.571527777778</v>
      </c>
      <c r="C395" s="1" t="s">
        <v>461</v>
      </c>
      <c r="D395" s="1" t="s">
        <v>637</v>
      </c>
      <c r="E395" s="1" t="s">
        <v>677</v>
      </c>
      <c r="F395" s="1" t="str">
        <f t="shared" si="18"/>
        <v>Julius Wright</v>
      </c>
      <c r="G395" s="1" t="s">
        <v>83</v>
      </c>
      <c r="H395" s="1" t="s">
        <v>233</v>
      </c>
      <c r="I395" s="1" t="s">
        <v>16</v>
      </c>
      <c r="J395" s="1" t="s">
        <v>17</v>
      </c>
      <c r="K395" s="1" t="s">
        <v>18</v>
      </c>
      <c r="L395" s="7">
        <v>43760.754166666666</v>
      </c>
      <c r="M395" s="1" t="s">
        <v>19</v>
      </c>
      <c r="N395" s="2">
        <v>43750.071527777778</v>
      </c>
      <c r="O395" s="1" t="s">
        <v>618</v>
      </c>
      <c r="P395" s="1" t="s">
        <v>619</v>
      </c>
      <c r="Q395" s="1" t="s">
        <v>20</v>
      </c>
      <c r="R395" s="1" t="s">
        <v>26</v>
      </c>
      <c r="U395" t="str">
        <f t="array" ref="U395">LOOKUP(2,1/(COUNTIF($U$1:U394,$C$2:$C$550)=0),$C$2:$C$550)</f>
        <v>Workflow Notification won't start</v>
      </c>
      <c r="V395" s="3">
        <f t="shared" si="19"/>
        <v>43756</v>
      </c>
      <c r="W395" t="str">
        <f t="shared" si="20"/>
        <v>No</v>
      </c>
    </row>
    <row r="396" spans="1:23" ht="12.75" x14ac:dyDescent="0.2">
      <c r="A396" s="1">
        <v>111319</v>
      </c>
      <c r="B396" s="4">
        <v>43745.565972222219</v>
      </c>
      <c r="C396" s="1" t="s">
        <v>462</v>
      </c>
      <c r="D396" s="1" t="s">
        <v>630</v>
      </c>
      <c r="E396" s="1" t="s">
        <v>670</v>
      </c>
      <c r="F396" s="1" t="str">
        <f t="shared" si="18"/>
        <v>Kenex Willows</v>
      </c>
      <c r="G396" s="1" t="s">
        <v>46</v>
      </c>
      <c r="H396" s="1" t="s">
        <v>233</v>
      </c>
      <c r="I396" s="1" t="s">
        <v>16</v>
      </c>
      <c r="J396" s="1" t="s">
        <v>17</v>
      </c>
      <c r="K396" s="1" t="s">
        <v>18</v>
      </c>
      <c r="L396" s="7">
        <v>43756.420138888891</v>
      </c>
      <c r="M396" s="1" t="s">
        <v>19</v>
      </c>
      <c r="N396" s="2">
        <v>43746.065972222219</v>
      </c>
      <c r="O396" s="1" t="s">
        <v>618</v>
      </c>
      <c r="P396" s="1" t="s">
        <v>619</v>
      </c>
      <c r="Q396" s="1" t="s">
        <v>20</v>
      </c>
      <c r="R396" s="1" t="s">
        <v>26</v>
      </c>
      <c r="U396" t="str">
        <f t="array" ref="U396">LOOKUP(2,1/(COUNTIF($U$1:U395,$C$2:$C$550)=0),$C$2:$C$550)</f>
        <v>JDE Prod Slowdown 19 March 2019</v>
      </c>
      <c r="V396" s="3">
        <f t="shared" si="19"/>
        <v>43752</v>
      </c>
      <c r="W396" t="str">
        <f t="shared" si="20"/>
        <v>No</v>
      </c>
    </row>
    <row r="397" spans="1:23" ht="12.75" x14ac:dyDescent="0.2">
      <c r="A397" s="1">
        <v>111313</v>
      </c>
      <c r="B397" s="4">
        <v>43740.652777777781</v>
      </c>
      <c r="C397" s="1" t="s">
        <v>463</v>
      </c>
      <c r="D397" s="1" t="s">
        <v>642</v>
      </c>
      <c r="E397" s="1" t="s">
        <v>682</v>
      </c>
      <c r="F397" s="1" t="str">
        <f t="shared" si="18"/>
        <v>Troy Daniels</v>
      </c>
      <c r="G397" s="1" t="s">
        <v>112</v>
      </c>
      <c r="H397" s="1" t="s">
        <v>233</v>
      </c>
      <c r="I397" s="1" t="s">
        <v>16</v>
      </c>
      <c r="J397" s="1" t="s">
        <v>44</v>
      </c>
      <c r="K397" s="1" t="s">
        <v>18</v>
      </c>
      <c r="L397" s="7">
        <v>43754.736111111109</v>
      </c>
      <c r="M397" s="1" t="s">
        <v>19</v>
      </c>
      <c r="N397" s="2">
        <v>43752.291666666664</v>
      </c>
      <c r="O397" s="1" t="s">
        <v>618</v>
      </c>
      <c r="P397" s="1" t="s">
        <v>619</v>
      </c>
      <c r="Q397" s="1" t="s">
        <v>20</v>
      </c>
      <c r="R397" s="1" t="s">
        <v>26</v>
      </c>
      <c r="U397" t="str">
        <f t="array" ref="U397">LOOKUP(2,1/(COUNTIF($U$1:U396,$C$2:$C$550)=0),$C$2:$C$550)</f>
        <v>VPN Access</v>
      </c>
      <c r="V397" s="3" t="str">
        <f t="shared" si="19"/>
        <v>No SLA for Request</v>
      </c>
      <c r="W397" t="str">
        <f t="shared" si="20"/>
        <v>No</v>
      </c>
    </row>
    <row r="398" spans="1:23" ht="12.75" x14ac:dyDescent="0.2">
      <c r="A398" s="1">
        <v>111327</v>
      </c>
      <c r="B398" s="4">
        <v>43753.62777777778</v>
      </c>
      <c r="C398" s="1" t="s">
        <v>464</v>
      </c>
      <c r="D398" s="1" t="s">
        <v>634</v>
      </c>
      <c r="E398" s="1" t="s">
        <v>674</v>
      </c>
      <c r="F398" s="1" t="str">
        <f t="shared" si="18"/>
        <v>Melody Thompson</v>
      </c>
      <c r="G398" s="1" t="s">
        <v>65</v>
      </c>
      <c r="H398" s="1" t="s">
        <v>233</v>
      </c>
      <c r="I398" s="1" t="s">
        <v>16</v>
      </c>
      <c r="J398" s="1" t="s">
        <v>44</v>
      </c>
      <c r="K398" s="1" t="s">
        <v>18</v>
      </c>
      <c r="L398" s="7">
        <v>43754.558333333334</v>
      </c>
      <c r="M398" s="1" t="s">
        <v>19</v>
      </c>
      <c r="N398" s="2">
        <v>43754.708333333336</v>
      </c>
      <c r="O398" s="1" t="s">
        <v>618</v>
      </c>
      <c r="P398" s="1" t="s">
        <v>619</v>
      </c>
      <c r="Q398" s="1" t="s">
        <v>20</v>
      </c>
      <c r="R398" s="1" t="s">
        <v>26</v>
      </c>
      <c r="U398" t="str">
        <f t="array" ref="U398">LOOKUP(2,1/(COUNTIF($U$1:U397,$C$2:$C$550)=0),$C$2:$C$550)</f>
        <v>Legal case system - Criminal case</v>
      </c>
      <c r="V398" s="3" t="str">
        <f t="shared" si="19"/>
        <v>No SLA for Request</v>
      </c>
      <c r="W398" t="str">
        <f t="shared" si="20"/>
        <v>Yes</v>
      </c>
    </row>
    <row r="399" spans="1:23" ht="12.75" x14ac:dyDescent="0.2">
      <c r="A399" s="1">
        <v>111289</v>
      </c>
      <c r="B399" s="4">
        <v>43697.447222222225</v>
      </c>
      <c r="C399" s="1" t="s">
        <v>465</v>
      </c>
      <c r="D399" s="1" t="s">
        <v>650</v>
      </c>
      <c r="E399" s="1" t="s">
        <v>690</v>
      </c>
      <c r="F399" s="1" t="str">
        <f t="shared" si="18"/>
        <v>Bladimir Macdonald</v>
      </c>
      <c r="G399" s="1" t="s">
        <v>271</v>
      </c>
      <c r="H399" s="1" t="s">
        <v>233</v>
      </c>
      <c r="I399" s="1" t="s">
        <v>16</v>
      </c>
      <c r="J399" s="1" t="s">
        <v>17</v>
      </c>
      <c r="K399" s="1" t="s">
        <v>18</v>
      </c>
      <c r="L399" s="7">
        <v>43753.718055555553</v>
      </c>
      <c r="M399" s="1" t="s">
        <v>19</v>
      </c>
      <c r="N399" s="2">
        <v>43697.947222222225</v>
      </c>
      <c r="O399" s="1" t="s">
        <v>618</v>
      </c>
      <c r="P399" s="1" t="s">
        <v>619</v>
      </c>
      <c r="Q399" s="1" t="s">
        <v>20</v>
      </c>
      <c r="R399" s="1" t="s">
        <v>21</v>
      </c>
      <c r="U399" t="str">
        <f t="array" ref="U399">LOOKUP(2,1/(COUNTIF($U$1:U398,$C$2:$C$550)=0),$C$2:$C$550)</f>
        <v>Legal case system ERROR</v>
      </c>
      <c r="V399" s="3">
        <f t="shared" si="19"/>
        <v>43704</v>
      </c>
      <c r="W399" t="str">
        <f t="shared" si="20"/>
        <v>No</v>
      </c>
    </row>
    <row r="400" spans="1:23" ht="12.75" x14ac:dyDescent="0.2">
      <c r="A400" s="1">
        <v>111311</v>
      </c>
      <c r="B400" s="4">
        <v>43738.421527777777</v>
      </c>
      <c r="C400" s="1" t="s">
        <v>466</v>
      </c>
      <c r="D400" s="1" t="s">
        <v>624</v>
      </c>
      <c r="E400" s="1" t="s">
        <v>635</v>
      </c>
      <c r="F400" s="1" t="str">
        <f t="shared" si="18"/>
        <v>Jasper John</v>
      </c>
      <c r="G400" s="1" t="s">
        <v>14</v>
      </c>
      <c r="H400" s="1" t="s">
        <v>233</v>
      </c>
      <c r="I400" s="1" t="s">
        <v>16</v>
      </c>
      <c r="J400" s="1" t="s">
        <v>17</v>
      </c>
      <c r="K400" s="1" t="s">
        <v>18</v>
      </c>
      <c r="L400" s="7">
        <v>43747.712500000001</v>
      </c>
      <c r="M400" s="1" t="s">
        <v>19</v>
      </c>
      <c r="N400" s="2">
        <v>43738.921527777777</v>
      </c>
      <c r="O400" s="1" t="s">
        <v>618</v>
      </c>
      <c r="P400" s="1" t="s">
        <v>619</v>
      </c>
      <c r="Q400" s="1" t="s">
        <v>20</v>
      </c>
      <c r="R400" s="1" t="s">
        <v>21</v>
      </c>
      <c r="U400" t="str">
        <f t="array" ref="U400">LOOKUP(2,1/(COUNTIF($U$1:U399,$C$2:$C$550)=0),$C$2:$C$550)</f>
        <v>[OAF] $Custom_TOP Path</v>
      </c>
      <c r="V400" s="3">
        <f t="shared" si="19"/>
        <v>43745</v>
      </c>
      <c r="W400" t="str">
        <f t="shared" si="20"/>
        <v>No</v>
      </c>
    </row>
    <row r="401" spans="1:23" ht="12.75" x14ac:dyDescent="0.2">
      <c r="A401" s="1">
        <v>111316</v>
      </c>
      <c r="B401" s="4">
        <v>43741.710416666669</v>
      </c>
      <c r="C401" s="1" t="s">
        <v>467</v>
      </c>
      <c r="D401" s="1" t="s">
        <v>634</v>
      </c>
      <c r="E401" s="1" t="s">
        <v>674</v>
      </c>
      <c r="F401" s="1" t="str">
        <f t="shared" si="18"/>
        <v>Melody Thompson</v>
      </c>
      <c r="G401" s="1" t="s">
        <v>65</v>
      </c>
      <c r="H401" s="1" t="s">
        <v>233</v>
      </c>
      <c r="I401" s="1" t="s">
        <v>16</v>
      </c>
      <c r="J401" s="1" t="s">
        <v>44</v>
      </c>
      <c r="K401" s="1" t="s">
        <v>18</v>
      </c>
      <c r="L401" s="7">
        <v>43745.724999999999</v>
      </c>
      <c r="M401" s="1" t="s">
        <v>19</v>
      </c>
      <c r="N401" s="2">
        <v>43742.210416666669</v>
      </c>
      <c r="O401" s="1" t="s">
        <v>618</v>
      </c>
      <c r="P401" s="1" t="s">
        <v>619</v>
      </c>
      <c r="Q401" s="1" t="s">
        <v>20</v>
      </c>
      <c r="R401" s="1" t="s">
        <v>26</v>
      </c>
      <c r="U401" t="str">
        <f t="array" ref="U401">LOOKUP(2,1/(COUNTIF($U$1:U400,$C$2:$C$550)=0),$C$2:$C$550)</f>
        <v>JDE PROD - Error status of transactions</v>
      </c>
      <c r="V401" s="3" t="str">
        <f t="shared" si="19"/>
        <v>No SLA for Request</v>
      </c>
      <c r="W401" t="str">
        <f t="shared" si="20"/>
        <v>No</v>
      </c>
    </row>
    <row r="402" spans="1:23" ht="12.75" x14ac:dyDescent="0.2">
      <c r="A402" s="1">
        <v>111308</v>
      </c>
      <c r="B402" s="4">
        <v>43733.690972222219</v>
      </c>
      <c r="C402" s="1" t="s">
        <v>468</v>
      </c>
      <c r="D402" s="1" t="s">
        <v>637</v>
      </c>
      <c r="E402" s="1" t="s">
        <v>677</v>
      </c>
      <c r="F402" s="1" t="str">
        <f t="shared" si="18"/>
        <v>Julius Wright</v>
      </c>
      <c r="G402" s="1" t="s">
        <v>83</v>
      </c>
      <c r="H402" s="1" t="s">
        <v>233</v>
      </c>
      <c r="I402" s="1" t="s">
        <v>16</v>
      </c>
      <c r="J402" s="1" t="s">
        <v>17</v>
      </c>
      <c r="K402" s="1" t="s">
        <v>18</v>
      </c>
      <c r="L402" s="7">
        <v>43745.71597222222</v>
      </c>
      <c r="M402" s="1" t="s">
        <v>19</v>
      </c>
      <c r="N402" s="2">
        <v>43734.190972222219</v>
      </c>
      <c r="O402" s="1" t="s">
        <v>618</v>
      </c>
      <c r="P402" s="1" t="s">
        <v>619</v>
      </c>
      <c r="Q402" s="1" t="s">
        <v>20</v>
      </c>
      <c r="R402" s="1" t="s">
        <v>26</v>
      </c>
      <c r="U402" t="str">
        <f t="array" ref="U402">LOOKUP(2,1/(COUNTIF($U$1:U401,$C$2:$C$550)=0),$C$2:$C$550)</f>
        <v>Unable to tuition calc for the specific student.</v>
      </c>
      <c r="V402" s="3">
        <f t="shared" si="19"/>
        <v>43740</v>
      </c>
      <c r="W402" t="str">
        <f t="shared" si="20"/>
        <v>No</v>
      </c>
    </row>
    <row r="403" spans="1:23" ht="12.75" x14ac:dyDescent="0.2">
      <c r="A403" s="1">
        <v>111305</v>
      </c>
      <c r="B403" s="4">
        <v>43728.679166666669</v>
      </c>
      <c r="C403" s="1" t="s">
        <v>469</v>
      </c>
      <c r="D403" s="1" t="s">
        <v>632</v>
      </c>
      <c r="E403" s="1" t="s">
        <v>672</v>
      </c>
      <c r="F403" s="1" t="str">
        <f t="shared" si="18"/>
        <v>Marvin Peters</v>
      </c>
      <c r="G403" s="1" t="s">
        <v>56</v>
      </c>
      <c r="H403" s="1" t="s">
        <v>233</v>
      </c>
      <c r="I403" s="1" t="s">
        <v>16</v>
      </c>
      <c r="J403" s="1" t="s">
        <v>17</v>
      </c>
      <c r="K403" s="1" t="s">
        <v>18</v>
      </c>
      <c r="L403" s="7">
        <v>43741.736805555556</v>
      </c>
      <c r="M403" s="1" t="s">
        <v>19</v>
      </c>
      <c r="N403" s="2">
        <v>43729.179166666669</v>
      </c>
      <c r="O403" s="1" t="s">
        <v>618</v>
      </c>
      <c r="P403" s="1" t="s">
        <v>619</v>
      </c>
      <c r="Q403" s="1" t="s">
        <v>20</v>
      </c>
      <c r="R403" s="1" t="s">
        <v>21</v>
      </c>
      <c r="U403" t="str">
        <f t="array" ref="U403">LOOKUP(2,1/(COUNTIF($U$1:U402,$C$2:$C$550)=0),$C$2:$C$550)</f>
        <v>Setup of Earnings</v>
      </c>
      <c r="V403" s="3">
        <f t="shared" si="19"/>
        <v>43735</v>
      </c>
      <c r="W403" t="str">
        <f t="shared" si="20"/>
        <v>No</v>
      </c>
    </row>
    <row r="404" spans="1:23" ht="12.75" x14ac:dyDescent="0.2">
      <c r="A404" s="1">
        <v>111309</v>
      </c>
      <c r="B404" s="4">
        <v>43734.375694444447</v>
      </c>
      <c r="C404" s="1" t="s">
        <v>470</v>
      </c>
      <c r="D404" s="1" t="s">
        <v>642</v>
      </c>
      <c r="E404" s="1" t="s">
        <v>682</v>
      </c>
      <c r="F404" s="1" t="str">
        <f t="shared" si="18"/>
        <v>Troy Daniels</v>
      </c>
      <c r="G404" s="1" t="s">
        <v>112</v>
      </c>
      <c r="H404" s="1" t="s">
        <v>233</v>
      </c>
      <c r="I404" s="1" t="s">
        <v>16</v>
      </c>
      <c r="J404" s="1" t="s">
        <v>17</v>
      </c>
      <c r="K404" s="1" t="s">
        <v>18</v>
      </c>
      <c r="L404" s="7">
        <v>43740.720833333333</v>
      </c>
      <c r="M404" s="1" t="s">
        <v>19</v>
      </c>
      <c r="N404" s="2">
        <v>43735.708333333336</v>
      </c>
      <c r="O404" s="1" t="s">
        <v>618</v>
      </c>
      <c r="P404" s="1" t="s">
        <v>619</v>
      </c>
      <c r="Q404" s="1" t="s">
        <v>20</v>
      </c>
      <c r="R404" s="1" t="s">
        <v>26</v>
      </c>
      <c r="U404" t="str">
        <f t="array" ref="U404">LOOKUP(2,1/(COUNTIF($U$1:U403,$C$2:$C$550)=0),$C$2:$C$550)</f>
        <v>multitenant error</v>
      </c>
      <c r="V404" s="3">
        <f t="shared" si="19"/>
        <v>43741</v>
      </c>
      <c r="W404" t="str">
        <f t="shared" si="20"/>
        <v>No</v>
      </c>
    </row>
    <row r="405" spans="1:23" ht="12.75" x14ac:dyDescent="0.2">
      <c r="A405" s="1">
        <v>111234</v>
      </c>
      <c r="B405" s="4">
        <v>43635.472916666666</v>
      </c>
      <c r="C405" s="1" t="s">
        <v>471</v>
      </c>
      <c r="D405" s="1" t="s">
        <v>636</v>
      </c>
      <c r="E405" s="1" t="s">
        <v>676</v>
      </c>
      <c r="F405" s="1" t="str">
        <f t="shared" si="18"/>
        <v>Atom Short</v>
      </c>
      <c r="G405" s="1" t="s">
        <v>77</v>
      </c>
      <c r="H405" s="1" t="s">
        <v>233</v>
      </c>
      <c r="I405" s="1" t="s">
        <v>29</v>
      </c>
      <c r="J405" s="1" t="s">
        <v>44</v>
      </c>
      <c r="K405" s="1" t="s">
        <v>60</v>
      </c>
      <c r="L405" s="7">
        <v>43739.448611111111</v>
      </c>
      <c r="M405" s="1" t="s">
        <v>19</v>
      </c>
      <c r="N405" s="2">
        <v>43636.708333333336</v>
      </c>
      <c r="O405" s="1" t="s">
        <v>618</v>
      </c>
      <c r="P405" s="1" t="s">
        <v>619</v>
      </c>
      <c r="Q405" s="1" t="s">
        <v>48</v>
      </c>
      <c r="R405" s="1" t="s">
        <v>78</v>
      </c>
      <c r="U405" t="str">
        <f t="array" ref="U405">LOOKUP(2,1/(COUNTIF($U$1:U404,$C$2:$C$550)=0),$C$2:$C$550)</f>
        <v>OpenVPN Problem</v>
      </c>
      <c r="V405" s="3" t="str">
        <f t="shared" si="19"/>
        <v>No SLA for Request</v>
      </c>
      <c r="W405" t="str">
        <f t="shared" si="20"/>
        <v>No</v>
      </c>
    </row>
    <row r="406" spans="1:23" ht="12.75" x14ac:dyDescent="0.2">
      <c r="A406" s="1">
        <v>111211</v>
      </c>
      <c r="B406" s="4">
        <v>43612.664583333331</v>
      </c>
      <c r="C406" s="1" t="s">
        <v>472</v>
      </c>
      <c r="D406" s="1" t="s">
        <v>636</v>
      </c>
      <c r="E406" s="1" t="s">
        <v>676</v>
      </c>
      <c r="F406" s="1" t="str">
        <f t="shared" si="18"/>
        <v>Atom Short</v>
      </c>
      <c r="G406" s="1" t="s">
        <v>77</v>
      </c>
      <c r="H406" s="1" t="s">
        <v>233</v>
      </c>
      <c r="I406" s="1" t="s">
        <v>29</v>
      </c>
      <c r="J406" s="1" t="s">
        <v>17</v>
      </c>
      <c r="K406" s="1" t="s">
        <v>53</v>
      </c>
      <c r="L406" s="7">
        <v>43739.447916666664</v>
      </c>
      <c r="M406" s="1" t="s">
        <v>19</v>
      </c>
      <c r="N406" s="2">
        <v>43613.164583333331</v>
      </c>
      <c r="O406" s="1" t="s">
        <v>618</v>
      </c>
      <c r="P406" s="1" t="s">
        <v>619</v>
      </c>
      <c r="Q406" s="1" t="s">
        <v>48</v>
      </c>
      <c r="R406" s="1" t="s">
        <v>231</v>
      </c>
      <c r="U406" t="str">
        <f t="array" ref="U406">LOOKUP(2,1/(COUNTIF($U$1:U405,$C$2:$C$550)=0),$C$2:$C$550)</f>
        <v>SQL Error Message</v>
      </c>
      <c r="V406" s="3">
        <f t="shared" si="19"/>
        <v>43619</v>
      </c>
      <c r="W406" t="str">
        <f t="shared" si="20"/>
        <v>No</v>
      </c>
    </row>
    <row r="407" spans="1:23" ht="12.75" x14ac:dyDescent="0.2">
      <c r="A407" s="1">
        <v>111310</v>
      </c>
      <c r="B407" s="4">
        <v>43735.347222222219</v>
      </c>
      <c r="C407" s="1" t="s">
        <v>473</v>
      </c>
      <c r="D407" s="1" t="s">
        <v>634</v>
      </c>
      <c r="E407" s="1" t="s">
        <v>674</v>
      </c>
      <c r="F407" s="1" t="str">
        <f t="shared" si="18"/>
        <v>Melody Thompson</v>
      </c>
      <c r="G407" s="1" t="s">
        <v>65</v>
      </c>
      <c r="H407" s="1" t="s">
        <v>233</v>
      </c>
      <c r="I407" s="1" t="s">
        <v>16</v>
      </c>
      <c r="J407" s="1" t="s">
        <v>44</v>
      </c>
      <c r="K407" s="1" t="s">
        <v>18</v>
      </c>
      <c r="L407" s="7">
        <v>43735.725694444445</v>
      </c>
      <c r="M407" s="1" t="s">
        <v>19</v>
      </c>
      <c r="N407" s="2">
        <v>43735.708333333336</v>
      </c>
      <c r="O407" s="1" t="s">
        <v>618</v>
      </c>
      <c r="P407" s="1" t="s">
        <v>619</v>
      </c>
      <c r="Q407" s="1" t="s">
        <v>20</v>
      </c>
      <c r="R407" s="1" t="s">
        <v>26</v>
      </c>
      <c r="U407" t="str">
        <f t="array" ref="U407">LOOKUP(2,1/(COUNTIF($U$1:U406,$C$2:$C$550)=0),$C$2:$C$550)</f>
        <v xml:space="preserve">SAP Production Slowdown ( August 2, 2019 ) </v>
      </c>
      <c r="V407" s="3" t="str">
        <f t="shared" si="19"/>
        <v>No SLA for Request</v>
      </c>
      <c r="W407" t="str">
        <f t="shared" si="20"/>
        <v>No</v>
      </c>
    </row>
    <row r="408" spans="1:23" ht="12.75" x14ac:dyDescent="0.2">
      <c r="A408" s="1">
        <v>111307</v>
      </c>
      <c r="B408" s="4">
        <v>43733.573611111111</v>
      </c>
      <c r="C408" s="1" t="s">
        <v>474</v>
      </c>
      <c r="D408" s="1" t="s">
        <v>634</v>
      </c>
      <c r="E408" s="1" t="s">
        <v>674</v>
      </c>
      <c r="F408" s="1" t="str">
        <f t="shared" si="18"/>
        <v>Melody Thompson</v>
      </c>
      <c r="G408" s="1" t="s">
        <v>65</v>
      </c>
      <c r="H408" s="1" t="s">
        <v>233</v>
      </c>
      <c r="I408" s="1" t="s">
        <v>16</v>
      </c>
      <c r="J408" s="1" t="s">
        <v>17</v>
      </c>
      <c r="K408" s="1" t="s">
        <v>18</v>
      </c>
      <c r="L408" s="7">
        <v>43735.342361111114</v>
      </c>
      <c r="M408" s="1" t="s">
        <v>19</v>
      </c>
      <c r="N408" s="2">
        <v>43734.708333333336</v>
      </c>
      <c r="O408" s="1" t="s">
        <v>618</v>
      </c>
      <c r="P408" s="1" t="s">
        <v>619</v>
      </c>
      <c r="Q408" s="1" t="s">
        <v>20</v>
      </c>
      <c r="R408" s="1" t="s">
        <v>26</v>
      </c>
      <c r="U408" t="str">
        <f t="array" ref="U408">LOOKUP(2,1/(COUNTIF($U$1:U407,$C$2:$C$550)=0),$C$2:$C$550)</f>
        <v>Can't Access ODSM</v>
      </c>
      <c r="V408" s="3">
        <f t="shared" si="19"/>
        <v>43740</v>
      </c>
      <c r="W408" t="str">
        <f t="shared" si="20"/>
        <v>No</v>
      </c>
    </row>
    <row r="409" spans="1:23" ht="12.75" x14ac:dyDescent="0.2">
      <c r="A409" s="1">
        <v>111304</v>
      </c>
      <c r="B409" s="4">
        <v>43728.472916666666</v>
      </c>
      <c r="C409" s="1" t="s">
        <v>475</v>
      </c>
      <c r="D409" s="1" t="s">
        <v>650</v>
      </c>
      <c r="E409" s="1" t="s">
        <v>690</v>
      </c>
      <c r="F409" s="1" t="str">
        <f t="shared" si="18"/>
        <v>Bladimir Macdonald</v>
      </c>
      <c r="G409" s="1" t="s">
        <v>271</v>
      </c>
      <c r="H409" s="1" t="s">
        <v>233</v>
      </c>
      <c r="I409" s="1" t="s">
        <v>16</v>
      </c>
      <c r="J409" s="1" t="s">
        <v>44</v>
      </c>
      <c r="K409" s="1" t="s">
        <v>18</v>
      </c>
      <c r="L409" s="7">
        <v>43734.70208333333</v>
      </c>
      <c r="M409" s="1" t="s">
        <v>19</v>
      </c>
      <c r="N409" s="2">
        <v>43728.972916666666</v>
      </c>
      <c r="O409" s="1" t="s">
        <v>618</v>
      </c>
      <c r="P409" s="1" t="s">
        <v>619</v>
      </c>
      <c r="Q409" s="1" t="s">
        <v>20</v>
      </c>
      <c r="R409" s="1" t="s">
        <v>21</v>
      </c>
      <c r="U409" t="str">
        <f t="array" ref="U409">LOOKUP(2,1/(COUNTIF($U$1:U408,$C$2:$C$550)=0),$C$2:$C$550)</f>
        <v>Expense Report Approval Hierarchy Issue</v>
      </c>
      <c r="V409" s="3" t="str">
        <f t="shared" si="19"/>
        <v>No SLA for Request</v>
      </c>
      <c r="W409" t="str">
        <f t="shared" si="20"/>
        <v>No</v>
      </c>
    </row>
    <row r="410" spans="1:23" ht="12.75" x14ac:dyDescent="0.2">
      <c r="A410" s="1">
        <v>111302</v>
      </c>
      <c r="B410" s="4">
        <v>43725.7</v>
      </c>
      <c r="C410" s="1" t="s">
        <v>476</v>
      </c>
      <c r="D410" s="1" t="s">
        <v>632</v>
      </c>
      <c r="E410" s="1" t="s">
        <v>672</v>
      </c>
      <c r="F410" s="1" t="str">
        <f t="shared" si="18"/>
        <v>Marvin Peters</v>
      </c>
      <c r="G410" s="1" t="s">
        <v>56</v>
      </c>
      <c r="H410" s="1" t="s">
        <v>233</v>
      </c>
      <c r="I410" s="1" t="s">
        <v>16</v>
      </c>
      <c r="J410" s="1" t="s">
        <v>17</v>
      </c>
      <c r="K410" s="1" t="s">
        <v>18</v>
      </c>
      <c r="L410" s="7">
        <v>43728.443749999999</v>
      </c>
      <c r="M410" s="1" t="s">
        <v>19</v>
      </c>
      <c r="N410" s="2">
        <v>43726.2</v>
      </c>
      <c r="O410" s="1" t="s">
        <v>618</v>
      </c>
      <c r="P410" s="1" t="s">
        <v>619</v>
      </c>
      <c r="Q410" s="1" t="s">
        <v>20</v>
      </c>
      <c r="R410" s="1" t="s">
        <v>21</v>
      </c>
      <c r="U410" t="str">
        <f t="array" ref="U410">LOOKUP(2,1/(COUNTIF($U$1:U409,$C$2:$C$550)=0),$C$2:$C$550)</f>
        <v>JDE PROD Slowdown 21 May 2019</v>
      </c>
      <c r="V410" s="3">
        <f t="shared" si="19"/>
        <v>43732</v>
      </c>
      <c r="W410" t="str">
        <f t="shared" si="20"/>
        <v>No</v>
      </c>
    </row>
    <row r="411" spans="1:23" ht="12.75" x14ac:dyDescent="0.2">
      <c r="A411" s="1">
        <v>111300</v>
      </c>
      <c r="B411" s="4">
        <v>43719.771527777775</v>
      </c>
      <c r="C411" s="1" t="s">
        <v>477</v>
      </c>
      <c r="D411" s="1" t="s">
        <v>627</v>
      </c>
      <c r="E411" s="1" t="s">
        <v>667</v>
      </c>
      <c r="F411" s="1" t="str">
        <f t="shared" si="18"/>
        <v>Riza Richardson</v>
      </c>
      <c r="G411" s="1" t="s">
        <v>32</v>
      </c>
      <c r="H411" s="1" t="s">
        <v>233</v>
      </c>
      <c r="I411" s="1" t="s">
        <v>16</v>
      </c>
      <c r="J411" s="1" t="s">
        <v>17</v>
      </c>
      <c r="K411" s="1" t="s">
        <v>18</v>
      </c>
      <c r="L411" s="7">
        <v>43728.345833333333</v>
      </c>
      <c r="M411" s="1" t="s">
        <v>19</v>
      </c>
      <c r="N411" s="2">
        <v>43724.708333333336</v>
      </c>
      <c r="O411" s="1" t="s">
        <v>618</v>
      </c>
      <c r="P411" s="1" t="s">
        <v>619</v>
      </c>
      <c r="Q411" s="1" t="s">
        <v>20</v>
      </c>
      <c r="R411" s="1" t="s">
        <v>26</v>
      </c>
      <c r="U411" t="str">
        <f t="array" ref="U411">LOOKUP(2,1/(COUNTIF($U$1:U410,$C$2:$C$550)=0),$C$2:$C$550)</f>
        <v>Test instance - license expired</v>
      </c>
      <c r="V411" s="3">
        <f t="shared" si="19"/>
        <v>43726</v>
      </c>
      <c r="W411" t="str">
        <f t="shared" si="20"/>
        <v>No</v>
      </c>
    </row>
    <row r="412" spans="1:23" ht="12.75" x14ac:dyDescent="0.2">
      <c r="A412" s="1">
        <v>111294</v>
      </c>
      <c r="B412" s="4">
        <v>43710.398611111108</v>
      </c>
      <c r="C412" s="1" t="s">
        <v>478</v>
      </c>
      <c r="D412" s="1" t="s">
        <v>637</v>
      </c>
      <c r="E412" s="1" t="s">
        <v>677</v>
      </c>
      <c r="F412" s="1" t="str">
        <f t="shared" si="18"/>
        <v>Julius Wright</v>
      </c>
      <c r="G412" s="1" t="s">
        <v>83</v>
      </c>
      <c r="H412" s="1" t="s">
        <v>233</v>
      </c>
      <c r="I412" s="1" t="s">
        <v>16</v>
      </c>
      <c r="J412" s="1" t="s">
        <v>17</v>
      </c>
      <c r="K412" s="1" t="s">
        <v>18</v>
      </c>
      <c r="L412" s="7">
        <v>43726.72152777778</v>
      </c>
      <c r="M412" s="1" t="s">
        <v>19</v>
      </c>
      <c r="N412" s="2">
        <v>43721.708333333336</v>
      </c>
      <c r="O412" s="1" t="s">
        <v>618</v>
      </c>
      <c r="P412" s="1" t="s">
        <v>619</v>
      </c>
      <c r="Q412" s="1" t="s">
        <v>20</v>
      </c>
      <c r="R412" s="1" t="s">
        <v>26</v>
      </c>
      <c r="U412" t="str">
        <f t="array" ref="U412">LOOKUP(2,1/(COUNTIF($U$1:U411,$C$2:$C$550)=0),$C$2:$C$550)</f>
        <v>[TEST Instance] Hung Concurrent Requests</v>
      </c>
      <c r="V412" s="3">
        <f t="shared" si="19"/>
        <v>43717</v>
      </c>
      <c r="W412" t="str">
        <f t="shared" si="20"/>
        <v>No</v>
      </c>
    </row>
    <row r="413" spans="1:23" ht="12.75" x14ac:dyDescent="0.2">
      <c r="A413" s="1">
        <v>111298</v>
      </c>
      <c r="B413" s="4">
        <v>43717.716666666667</v>
      </c>
      <c r="C413" s="1" t="s">
        <v>479</v>
      </c>
      <c r="D413" s="1" t="s">
        <v>650</v>
      </c>
      <c r="E413" s="1" t="s">
        <v>690</v>
      </c>
      <c r="F413" s="1" t="str">
        <f t="shared" si="18"/>
        <v>Bladimir Macdonald</v>
      </c>
      <c r="G413" s="1" t="s">
        <v>271</v>
      </c>
      <c r="H413" s="1" t="s">
        <v>233</v>
      </c>
      <c r="I413" s="1" t="s">
        <v>16</v>
      </c>
      <c r="J413" s="1" t="s">
        <v>17</v>
      </c>
      <c r="K413" s="1" t="s">
        <v>18</v>
      </c>
      <c r="L413" s="7">
        <v>43725.708333333336</v>
      </c>
      <c r="M413" s="1" t="s">
        <v>19</v>
      </c>
      <c r="N413" s="2">
        <v>43718.216666666667</v>
      </c>
      <c r="O413" s="1" t="s">
        <v>618</v>
      </c>
      <c r="P413" s="1" t="s">
        <v>619</v>
      </c>
      <c r="Q413" s="1" t="s">
        <v>20</v>
      </c>
      <c r="R413" s="1" t="s">
        <v>26</v>
      </c>
      <c r="U413" t="str">
        <f t="array" ref="U413">LOOKUP(2,1/(COUNTIF($U$1:U412,$C$2:$C$550)=0),$C$2:$C$550)</f>
        <v>Update the Landing Page</v>
      </c>
      <c r="V413" s="3">
        <f t="shared" si="19"/>
        <v>43724</v>
      </c>
      <c r="W413" t="str">
        <f t="shared" si="20"/>
        <v>No</v>
      </c>
    </row>
    <row r="414" spans="1:23" ht="12.75" x14ac:dyDescent="0.2">
      <c r="A414" s="1">
        <v>111153</v>
      </c>
      <c r="B414" s="4">
        <v>43544.65902777778</v>
      </c>
      <c r="C414" s="1" t="s">
        <v>480</v>
      </c>
      <c r="D414" s="1" t="s">
        <v>624</v>
      </c>
      <c r="E414" s="1" t="s">
        <v>635</v>
      </c>
      <c r="F414" s="1" t="str">
        <f t="shared" si="18"/>
        <v>Jasper John</v>
      </c>
      <c r="G414" s="1" t="s">
        <v>14</v>
      </c>
      <c r="H414" s="1" t="s">
        <v>233</v>
      </c>
      <c r="I414" s="1" t="s">
        <v>16</v>
      </c>
      <c r="J414" s="1" t="s">
        <v>17</v>
      </c>
      <c r="K414" s="1" t="s">
        <v>18</v>
      </c>
      <c r="L414" s="7">
        <v>43719.725694444445</v>
      </c>
      <c r="M414" s="1" t="s">
        <v>19</v>
      </c>
      <c r="N414" s="2" t="s">
        <v>620</v>
      </c>
      <c r="O414" s="1" t="s">
        <v>618</v>
      </c>
      <c r="P414" s="1" t="s">
        <v>619</v>
      </c>
      <c r="Q414" s="1" t="s">
        <v>20</v>
      </c>
      <c r="R414" s="1" t="s">
        <v>21</v>
      </c>
      <c r="U414" t="str">
        <f t="array" ref="U414">LOOKUP(2,1/(COUNTIF($U$1:U413,$C$2:$C$550)=0),$C$2:$C$550)</f>
        <v>Class Permission of FOR 200-3 in UPLB</v>
      </c>
      <c r="V414" s="3">
        <f t="shared" si="19"/>
        <v>43551</v>
      </c>
      <c r="W414" t="str">
        <f t="shared" si="20"/>
        <v>Yes</v>
      </c>
    </row>
    <row r="415" spans="1:23" ht="12.75" x14ac:dyDescent="0.2">
      <c r="A415" s="1">
        <v>111150</v>
      </c>
      <c r="B415" s="4">
        <v>43544.554166666669</v>
      </c>
      <c r="C415" s="1" t="s">
        <v>481</v>
      </c>
      <c r="D415" s="1" t="s">
        <v>628</v>
      </c>
      <c r="E415" s="1" t="s">
        <v>668</v>
      </c>
      <c r="F415" s="1" t="str">
        <f t="shared" si="18"/>
        <v>Aurora Miller</v>
      </c>
      <c r="G415" s="1" t="s">
        <v>35</v>
      </c>
      <c r="H415" s="1" t="s">
        <v>233</v>
      </c>
      <c r="I415" s="1" t="s">
        <v>16</v>
      </c>
      <c r="J415" s="1" t="s">
        <v>17</v>
      </c>
      <c r="K415" s="1" t="s">
        <v>18</v>
      </c>
      <c r="L415" s="7">
        <v>43719.725694444445</v>
      </c>
      <c r="M415" s="1" t="s">
        <v>19</v>
      </c>
      <c r="N415" s="2" t="s">
        <v>620</v>
      </c>
      <c r="O415" s="1" t="s">
        <v>618</v>
      </c>
      <c r="P415" s="1" t="s">
        <v>619</v>
      </c>
      <c r="Q415" s="1" t="s">
        <v>20</v>
      </c>
      <c r="R415" s="1" t="s">
        <v>21</v>
      </c>
      <c r="U415" t="str">
        <f t="array" ref="U415">LOOKUP(2,1/(COUNTIF($U$1:U414,$C$2:$C$550)=0),$C$2:$C$550)</f>
        <v>[SAP] Term Activate a Student</v>
      </c>
      <c r="V415" s="3">
        <f t="shared" si="19"/>
        <v>43551</v>
      </c>
      <c r="W415" t="str">
        <f t="shared" si="20"/>
        <v>Yes</v>
      </c>
    </row>
    <row r="416" spans="1:23" ht="12.75" x14ac:dyDescent="0.2">
      <c r="A416" s="1">
        <v>111259</v>
      </c>
      <c r="B416" s="4">
        <v>43661.503472222219</v>
      </c>
      <c r="C416" s="1" t="s">
        <v>482</v>
      </c>
      <c r="D416" s="1" t="s">
        <v>624</v>
      </c>
      <c r="E416" s="1" t="s">
        <v>635</v>
      </c>
      <c r="F416" s="1" t="str">
        <f t="shared" si="18"/>
        <v>Jasper John</v>
      </c>
      <c r="G416" s="1" t="s">
        <v>14</v>
      </c>
      <c r="H416" s="1" t="s">
        <v>233</v>
      </c>
      <c r="I416" s="1" t="s">
        <v>16</v>
      </c>
      <c r="J416" s="1" t="s">
        <v>17</v>
      </c>
      <c r="K416" s="1" t="s">
        <v>18</v>
      </c>
      <c r="L416" s="7">
        <v>43719.724999999999</v>
      </c>
      <c r="M416" s="1" t="s">
        <v>19</v>
      </c>
      <c r="N416" s="2" t="s">
        <v>620</v>
      </c>
      <c r="O416" s="1" t="s">
        <v>618</v>
      </c>
      <c r="P416" s="1" t="s">
        <v>619</v>
      </c>
      <c r="Q416" s="1" t="s">
        <v>20</v>
      </c>
      <c r="R416" s="1" t="s">
        <v>21</v>
      </c>
      <c r="U416" t="str">
        <f t="array" ref="U416">LOOKUP(2,1/(COUNTIF($U$1:U415,$C$2:$C$550)=0),$C$2:$C$550)</f>
        <v>JDE TEST: Error in java applet</v>
      </c>
      <c r="V416" s="3">
        <f t="shared" si="19"/>
        <v>43668</v>
      </c>
      <c r="W416" t="str">
        <f t="shared" si="20"/>
        <v>Yes</v>
      </c>
    </row>
    <row r="417" spans="1:23" ht="12.75" x14ac:dyDescent="0.2">
      <c r="A417" s="1">
        <v>111214</v>
      </c>
      <c r="B417" s="4">
        <v>43613.597916666666</v>
      </c>
      <c r="C417" s="1" t="s">
        <v>483</v>
      </c>
      <c r="D417" s="1" t="s">
        <v>637</v>
      </c>
      <c r="E417" s="1" t="s">
        <v>677</v>
      </c>
      <c r="F417" s="1" t="str">
        <f t="shared" si="18"/>
        <v>Julius Wright</v>
      </c>
      <c r="G417" s="1" t="s">
        <v>83</v>
      </c>
      <c r="H417" s="1" t="s">
        <v>233</v>
      </c>
      <c r="I417" s="1" t="s">
        <v>16</v>
      </c>
      <c r="J417" s="1" t="s">
        <v>17</v>
      </c>
      <c r="K417" s="1" t="s">
        <v>18</v>
      </c>
      <c r="L417" s="7">
        <v>43717.524305555555</v>
      </c>
      <c r="M417" s="1" t="s">
        <v>19</v>
      </c>
      <c r="N417" s="2">
        <v>43714.708333333336</v>
      </c>
      <c r="O417" s="1" t="s">
        <v>618</v>
      </c>
      <c r="P417" s="1" t="s">
        <v>619</v>
      </c>
      <c r="Q417" s="1" t="s">
        <v>20</v>
      </c>
      <c r="R417" s="1" t="s">
        <v>26</v>
      </c>
      <c r="U417" t="str">
        <f t="array" ref="U417">LOOKUP(2,1/(COUNTIF($U$1:U416,$C$2:$C$550)=0),$C$2:$C$550)</f>
        <v>JDE Prod Error in validation of DV</v>
      </c>
      <c r="V417" s="3">
        <f t="shared" si="19"/>
        <v>43620</v>
      </c>
      <c r="W417" t="str">
        <f t="shared" si="20"/>
        <v>No</v>
      </c>
    </row>
    <row r="418" spans="1:23" ht="12.75" x14ac:dyDescent="0.2">
      <c r="A418" s="1">
        <v>111189</v>
      </c>
      <c r="B418" s="4">
        <v>43585.59652777778</v>
      </c>
      <c r="C418" s="1" t="s">
        <v>484</v>
      </c>
      <c r="D418" s="1" t="s">
        <v>644</v>
      </c>
      <c r="E418" s="1" t="s">
        <v>684</v>
      </c>
      <c r="F418" s="1" t="str">
        <f t="shared" si="18"/>
        <v>Reah Junes</v>
      </c>
      <c r="G418" s="1" t="s">
        <v>140</v>
      </c>
      <c r="H418" s="1" t="s">
        <v>233</v>
      </c>
      <c r="I418" s="1" t="s">
        <v>16</v>
      </c>
      <c r="J418" s="1" t="s">
        <v>44</v>
      </c>
      <c r="K418" s="1" t="s">
        <v>18</v>
      </c>
      <c r="L418" s="7">
        <v>43714.726388888892</v>
      </c>
      <c r="M418" s="1" t="s">
        <v>19</v>
      </c>
      <c r="N418" s="2">
        <v>43586.09652777778</v>
      </c>
      <c r="O418" s="1" t="s">
        <v>618</v>
      </c>
      <c r="P418" s="1" t="s">
        <v>619</v>
      </c>
      <c r="Q418" s="1" t="s">
        <v>20</v>
      </c>
      <c r="R418" s="1" t="s">
        <v>26</v>
      </c>
      <c r="U418" t="str">
        <f t="array" ref="U418">LOOKUP(2,1/(COUNTIF($U$1:U417,$C$2:$C$550)=0),$C$2:$C$550)</f>
        <v>JDE PROD Slowdown 28 Aug 2019</v>
      </c>
      <c r="V418" s="3" t="str">
        <f t="shared" si="19"/>
        <v>No SLA for Request</v>
      </c>
      <c r="W418" t="str">
        <f t="shared" si="20"/>
        <v>No</v>
      </c>
    </row>
    <row r="419" spans="1:23" ht="12.75" x14ac:dyDescent="0.2">
      <c r="A419" s="1">
        <v>111233</v>
      </c>
      <c r="B419" s="4">
        <v>43633.438888888886</v>
      </c>
      <c r="C419" s="1" t="s">
        <v>485</v>
      </c>
      <c r="D419" s="1" t="s">
        <v>637</v>
      </c>
      <c r="E419" s="1" t="s">
        <v>677</v>
      </c>
      <c r="F419" s="1" t="str">
        <f t="shared" si="18"/>
        <v>Julius Wright</v>
      </c>
      <c r="G419" s="1" t="s">
        <v>83</v>
      </c>
      <c r="H419" s="1" t="s">
        <v>233</v>
      </c>
      <c r="I419" s="1" t="s">
        <v>16</v>
      </c>
      <c r="J419" s="1" t="s">
        <v>17</v>
      </c>
      <c r="K419" s="1" t="s">
        <v>18</v>
      </c>
      <c r="L419" s="7">
        <v>43712.42083333333</v>
      </c>
      <c r="M419" s="1" t="s">
        <v>19</v>
      </c>
      <c r="N419" s="2" t="s">
        <v>620</v>
      </c>
      <c r="O419" s="1" t="s">
        <v>618</v>
      </c>
      <c r="P419" s="1" t="s">
        <v>619</v>
      </c>
      <c r="Q419" s="1" t="s">
        <v>20</v>
      </c>
      <c r="R419" s="1" t="s">
        <v>26</v>
      </c>
      <c r="U419" t="str">
        <f t="array" ref="U419">LOOKUP(2,1/(COUNTIF($U$1:U418,$C$2:$C$550)=0),$C$2:$C$550)</f>
        <v>Issue with Journal Import via Journal Wizard</v>
      </c>
      <c r="V419" s="3">
        <f t="shared" si="19"/>
        <v>43640</v>
      </c>
      <c r="W419" t="str">
        <f t="shared" si="20"/>
        <v>Yes</v>
      </c>
    </row>
    <row r="420" spans="1:23" ht="12.75" x14ac:dyDescent="0.2">
      <c r="A420" s="1">
        <v>111253</v>
      </c>
      <c r="B420" s="4">
        <v>43654.692361111112</v>
      </c>
      <c r="C420" s="1" t="s">
        <v>486</v>
      </c>
      <c r="D420" s="1" t="s">
        <v>637</v>
      </c>
      <c r="E420" s="1" t="s">
        <v>677</v>
      </c>
      <c r="F420" s="1" t="str">
        <f t="shared" si="18"/>
        <v>Julius Wright</v>
      </c>
      <c r="G420" s="1" t="s">
        <v>83</v>
      </c>
      <c r="H420" s="1" t="s">
        <v>233</v>
      </c>
      <c r="I420" s="1" t="s">
        <v>16</v>
      </c>
      <c r="J420" s="1" t="s">
        <v>17</v>
      </c>
      <c r="K420" s="1" t="s">
        <v>18</v>
      </c>
      <c r="L420" s="7">
        <v>43712.40347222222</v>
      </c>
      <c r="M420" s="1" t="s">
        <v>19</v>
      </c>
      <c r="N420" s="2" t="s">
        <v>620</v>
      </c>
      <c r="O420" s="1" t="s">
        <v>618</v>
      </c>
      <c r="P420" s="1" t="s">
        <v>619</v>
      </c>
      <c r="Q420" s="1" t="s">
        <v>20</v>
      </c>
      <c r="R420" s="1" t="s">
        <v>26</v>
      </c>
      <c r="U420" t="str">
        <f t="array" ref="U420">LOOKUP(2,1/(COUNTIF($U$1:U419,$C$2:$C$550)=0),$C$2:$C$550)</f>
        <v>missing content on the ff Process Objects</v>
      </c>
      <c r="V420" s="3">
        <f t="shared" si="19"/>
        <v>43661</v>
      </c>
      <c r="W420" t="str">
        <f t="shared" si="20"/>
        <v>Yes</v>
      </c>
    </row>
    <row r="421" spans="1:23" ht="12.75" x14ac:dyDescent="0.2">
      <c r="A421" s="1">
        <v>111290</v>
      </c>
      <c r="B421" s="4">
        <v>43700.676388888889</v>
      </c>
      <c r="C421" s="1" t="s">
        <v>487</v>
      </c>
      <c r="D421" s="1" t="s">
        <v>642</v>
      </c>
      <c r="E421" s="1" t="s">
        <v>682</v>
      </c>
      <c r="F421" s="1" t="str">
        <f t="shared" si="18"/>
        <v>Troy Daniels</v>
      </c>
      <c r="G421" s="1" t="s">
        <v>112</v>
      </c>
      <c r="H421" s="1" t="s">
        <v>233</v>
      </c>
      <c r="I421" s="1" t="s">
        <v>16</v>
      </c>
      <c r="J421" s="1" t="s">
        <v>17</v>
      </c>
      <c r="K421" s="1" t="s">
        <v>18</v>
      </c>
      <c r="L421" s="7">
        <v>43711.741666666669</v>
      </c>
      <c r="M421" s="1" t="s">
        <v>19</v>
      </c>
      <c r="N421" s="2">
        <v>43706.708333333336</v>
      </c>
      <c r="O421" s="1" t="s">
        <v>618</v>
      </c>
      <c r="P421" s="1" t="s">
        <v>619</v>
      </c>
      <c r="Q421" s="1" t="s">
        <v>20</v>
      </c>
      <c r="R421" s="1" t="s">
        <v>26</v>
      </c>
      <c r="U421" t="str">
        <f t="array" ref="U421">LOOKUP(2,1/(COUNTIF($U$1:U420,$C$2:$C$550)=0),$C$2:$C$550)</f>
        <v>Criminal case system</v>
      </c>
      <c r="V421" s="3">
        <f t="shared" si="19"/>
        <v>43707</v>
      </c>
      <c r="W421" t="str">
        <f t="shared" si="20"/>
        <v>No</v>
      </c>
    </row>
    <row r="422" spans="1:23" ht="12.75" x14ac:dyDescent="0.2">
      <c r="A422" s="1">
        <v>111172</v>
      </c>
      <c r="B422" s="4">
        <v>43563.387499999997</v>
      </c>
      <c r="C422" s="1" t="s">
        <v>488</v>
      </c>
      <c r="D422" s="1" t="s">
        <v>637</v>
      </c>
      <c r="E422" s="1" t="s">
        <v>677</v>
      </c>
      <c r="F422" s="1" t="str">
        <f t="shared" si="18"/>
        <v>Julius Wright</v>
      </c>
      <c r="G422" s="1" t="s">
        <v>83</v>
      </c>
      <c r="H422" s="1" t="s">
        <v>233</v>
      </c>
      <c r="I422" s="1" t="s">
        <v>16</v>
      </c>
      <c r="J422" s="1" t="s">
        <v>17</v>
      </c>
      <c r="K422" s="1" t="s">
        <v>18</v>
      </c>
      <c r="L422" s="7">
        <v>43711.729861111111</v>
      </c>
      <c r="M422" s="1" t="s">
        <v>19</v>
      </c>
      <c r="N422" s="2" t="s">
        <v>620</v>
      </c>
      <c r="O422" s="1" t="s">
        <v>618</v>
      </c>
      <c r="P422" s="1" t="s">
        <v>619</v>
      </c>
      <c r="Q422" s="1" t="s">
        <v>20</v>
      </c>
      <c r="R422" s="1" t="s">
        <v>26</v>
      </c>
      <c r="U422" t="str">
        <f t="array" ref="U422">LOOKUP(2,1/(COUNTIF($U$1:U421,$C$2:$C$550)=0),$C$2:$C$550)</f>
        <v>Scheduled Payment Amount different from DV Amount</v>
      </c>
      <c r="V422" s="3">
        <f t="shared" si="19"/>
        <v>43570</v>
      </c>
      <c r="W422" t="str">
        <f t="shared" si="20"/>
        <v>Yes</v>
      </c>
    </row>
    <row r="423" spans="1:23" ht="12.75" x14ac:dyDescent="0.2">
      <c r="A423" s="1">
        <v>111280</v>
      </c>
      <c r="B423" s="4">
        <v>43678.662499999999</v>
      </c>
      <c r="C423" s="1" t="s">
        <v>489</v>
      </c>
      <c r="D423" s="1" t="s">
        <v>637</v>
      </c>
      <c r="E423" s="1" t="s">
        <v>677</v>
      </c>
      <c r="F423" s="1" t="str">
        <f t="shared" si="18"/>
        <v>Julius Wright</v>
      </c>
      <c r="G423" s="1" t="s">
        <v>83</v>
      </c>
      <c r="H423" s="1" t="s">
        <v>233</v>
      </c>
      <c r="I423" s="1" t="s">
        <v>16</v>
      </c>
      <c r="J423" s="1" t="s">
        <v>44</v>
      </c>
      <c r="K423" s="1" t="s">
        <v>18</v>
      </c>
      <c r="L423" s="7">
        <v>43710.729166666664</v>
      </c>
      <c r="M423" s="1" t="s">
        <v>19</v>
      </c>
      <c r="N423" s="2">
        <v>43679.162499999999</v>
      </c>
      <c r="O423" s="1" t="s">
        <v>618</v>
      </c>
      <c r="P423" s="1" t="s">
        <v>619</v>
      </c>
      <c r="Q423" s="1" t="s">
        <v>20</v>
      </c>
      <c r="R423" s="1" t="s">
        <v>26</v>
      </c>
      <c r="U423" t="str">
        <f t="array" ref="U423">LOOKUP(2,1/(COUNTIF($U$1:U422,$C$2:$C$550)=0),$C$2:$C$550)</f>
        <v>Port Forwarding</v>
      </c>
      <c r="V423" s="3" t="str">
        <f t="shared" si="19"/>
        <v>No SLA for Request</v>
      </c>
      <c r="W423" t="str">
        <f t="shared" si="20"/>
        <v>No</v>
      </c>
    </row>
    <row r="424" spans="1:23" ht="12.75" x14ac:dyDescent="0.2">
      <c r="A424" s="1">
        <v>111293</v>
      </c>
      <c r="B424" s="4">
        <v>43707.368750000001</v>
      </c>
      <c r="C424" s="1" t="s">
        <v>490</v>
      </c>
      <c r="D424" s="1" t="s">
        <v>634</v>
      </c>
      <c r="E424" s="1" t="s">
        <v>674</v>
      </c>
      <c r="F424" s="1" t="str">
        <f t="shared" si="18"/>
        <v>Melody Thompson</v>
      </c>
      <c r="G424" s="1" t="s">
        <v>65</v>
      </c>
      <c r="H424" s="1" t="s">
        <v>233</v>
      </c>
      <c r="I424" s="1" t="s">
        <v>16</v>
      </c>
      <c r="J424" s="1" t="s">
        <v>44</v>
      </c>
      <c r="K424" s="1" t="s">
        <v>18</v>
      </c>
      <c r="L424" s="7">
        <v>43707.612500000003</v>
      </c>
      <c r="M424" s="1" t="s">
        <v>19</v>
      </c>
      <c r="N424" s="2">
        <v>43707.708333333336</v>
      </c>
      <c r="O424" s="1" t="s">
        <v>618</v>
      </c>
      <c r="P424" s="1" t="s">
        <v>619</v>
      </c>
      <c r="Q424" s="1" t="s">
        <v>20</v>
      </c>
      <c r="R424" s="1" t="s">
        <v>26</v>
      </c>
      <c r="U424" t="str">
        <f t="array" ref="U424">LOOKUP(2,1/(COUNTIF($U$1:U423,$C$2:$C$550)=0),$C$2:$C$550)</f>
        <v>JDE Prod Slowdown 02-Oct-2019</v>
      </c>
      <c r="V424" s="3" t="str">
        <f t="shared" si="19"/>
        <v>No SLA for Request</v>
      </c>
      <c r="W424" t="str">
        <f t="shared" si="20"/>
        <v>Yes</v>
      </c>
    </row>
    <row r="425" spans="1:23" ht="12.75" x14ac:dyDescent="0.2">
      <c r="A425" s="1">
        <v>111262</v>
      </c>
      <c r="B425" s="4">
        <v>43662.47152777778</v>
      </c>
      <c r="C425" s="1" t="s">
        <v>491</v>
      </c>
      <c r="D425" s="1" t="s">
        <v>624</v>
      </c>
      <c r="E425" s="1" t="s">
        <v>635</v>
      </c>
      <c r="F425" s="1" t="str">
        <f t="shared" si="18"/>
        <v>Jasper John</v>
      </c>
      <c r="G425" s="1" t="s">
        <v>14</v>
      </c>
      <c r="H425" s="1" t="s">
        <v>233</v>
      </c>
      <c r="I425" s="1" t="s">
        <v>16</v>
      </c>
      <c r="J425" s="1" t="s">
        <v>17</v>
      </c>
      <c r="K425" s="1" t="s">
        <v>18</v>
      </c>
      <c r="L425" s="7">
        <v>43706.709722222222</v>
      </c>
      <c r="M425" s="1" t="s">
        <v>19</v>
      </c>
      <c r="N425" s="2">
        <v>43662.97152777778</v>
      </c>
      <c r="O425" s="1" t="s">
        <v>618</v>
      </c>
      <c r="P425" s="1" t="s">
        <v>619</v>
      </c>
      <c r="Q425" s="1" t="s">
        <v>20</v>
      </c>
      <c r="R425" s="1" t="s">
        <v>21</v>
      </c>
      <c r="U425" t="str">
        <f t="array" ref="U425">LOOKUP(2,1/(COUNTIF($U$1:U424,$C$2:$C$550)=0),$C$2:$C$550)</f>
        <v>UP Custom Application - Print Receipt Button</v>
      </c>
      <c r="V425" s="3">
        <f t="shared" si="19"/>
        <v>43669</v>
      </c>
      <c r="W425" t="str">
        <f t="shared" si="20"/>
        <v>No</v>
      </c>
    </row>
    <row r="426" spans="1:23" ht="12.75" x14ac:dyDescent="0.2">
      <c r="A426" s="1">
        <v>111207</v>
      </c>
      <c r="B426" s="4">
        <v>43607.422222222223</v>
      </c>
      <c r="C426" s="1" t="s">
        <v>492</v>
      </c>
      <c r="D426" s="1" t="s">
        <v>624</v>
      </c>
      <c r="E426" s="1" t="s">
        <v>635</v>
      </c>
      <c r="F426" s="1" t="str">
        <f t="shared" si="18"/>
        <v>Jasper John</v>
      </c>
      <c r="G426" s="1" t="s">
        <v>14</v>
      </c>
      <c r="H426" s="1" t="s">
        <v>233</v>
      </c>
      <c r="I426" s="1" t="s">
        <v>16</v>
      </c>
      <c r="J426" s="1" t="s">
        <v>44</v>
      </c>
      <c r="K426" s="1" t="s">
        <v>18</v>
      </c>
      <c r="L426" s="7">
        <v>43705.526388888888</v>
      </c>
      <c r="M426" s="1" t="s">
        <v>19</v>
      </c>
      <c r="O426" s="1" t="s">
        <v>618</v>
      </c>
      <c r="P426" s="1" t="s">
        <v>619</v>
      </c>
      <c r="Q426" s="1" t="s">
        <v>20</v>
      </c>
      <c r="R426" s="1" t="s">
        <v>21</v>
      </c>
      <c r="U426" t="str">
        <f t="array" ref="U426">LOOKUP(2,1/(COUNTIF($U$1:U425,$C$2:$C$550)=0),$C$2:$C$550)</f>
        <v>Requesting for on-site visit</v>
      </c>
      <c r="V426" s="3" t="str">
        <f t="shared" si="19"/>
        <v>No SLA for Request</v>
      </c>
      <c r="W426" t="str">
        <f t="shared" si="20"/>
        <v>No</v>
      </c>
    </row>
    <row r="427" spans="1:23" ht="12.75" x14ac:dyDescent="0.2">
      <c r="A427" s="1">
        <v>111272</v>
      </c>
      <c r="B427" s="4">
        <v>43671.636805555558</v>
      </c>
      <c r="C427" s="1" t="s">
        <v>493</v>
      </c>
      <c r="D427" s="1" t="s">
        <v>634</v>
      </c>
      <c r="E427" s="1" t="s">
        <v>674</v>
      </c>
      <c r="F427" s="1" t="str">
        <f t="shared" si="18"/>
        <v>Melody Thompson</v>
      </c>
      <c r="G427" s="1" t="s">
        <v>65</v>
      </c>
      <c r="H427" s="1" t="s">
        <v>233</v>
      </c>
      <c r="I427" s="1" t="s">
        <v>16</v>
      </c>
      <c r="J427" s="1" t="s">
        <v>17</v>
      </c>
      <c r="K427" s="1" t="s">
        <v>18</v>
      </c>
      <c r="L427" s="7">
        <v>43704.714583333334</v>
      </c>
      <c r="M427" s="1" t="s">
        <v>19</v>
      </c>
      <c r="N427" s="2">
        <v>43696.708333333336</v>
      </c>
      <c r="O427" s="1" t="s">
        <v>618</v>
      </c>
      <c r="P427" s="1" t="s">
        <v>619</v>
      </c>
      <c r="Q427" s="1" t="s">
        <v>20</v>
      </c>
      <c r="R427" s="1" t="s">
        <v>26</v>
      </c>
      <c r="U427" t="str">
        <f t="array" ref="U427">LOOKUP(2,1/(COUNTIF($U$1:U426,$C$2:$C$550)=0),$C$2:$C$550)</f>
        <v>Password Reset</v>
      </c>
      <c r="V427" s="3">
        <f t="shared" si="19"/>
        <v>43678</v>
      </c>
      <c r="W427" t="str">
        <f t="shared" si="20"/>
        <v>No</v>
      </c>
    </row>
    <row r="428" spans="1:23" ht="12.75" x14ac:dyDescent="0.2">
      <c r="A428" s="1">
        <v>111266</v>
      </c>
      <c r="B428" s="4">
        <v>43665.404166666667</v>
      </c>
      <c r="C428" s="1" t="s">
        <v>494</v>
      </c>
      <c r="D428" s="1" t="s">
        <v>634</v>
      </c>
      <c r="E428" s="1" t="s">
        <v>674</v>
      </c>
      <c r="F428" s="1" t="str">
        <f t="shared" si="18"/>
        <v>Melody Thompson</v>
      </c>
      <c r="G428" s="1" t="s">
        <v>65</v>
      </c>
      <c r="H428" s="1" t="s">
        <v>233</v>
      </c>
      <c r="I428" s="1" t="s">
        <v>16</v>
      </c>
      <c r="J428" s="1" t="s">
        <v>17</v>
      </c>
      <c r="K428" s="1" t="s">
        <v>18</v>
      </c>
      <c r="L428" s="7">
        <v>43704.713194444441</v>
      </c>
      <c r="M428" s="1" t="s">
        <v>19</v>
      </c>
      <c r="N428" s="2">
        <v>43696.708333333336</v>
      </c>
      <c r="O428" s="1" t="s">
        <v>618</v>
      </c>
      <c r="P428" s="1" t="s">
        <v>619</v>
      </c>
      <c r="Q428" s="1" t="s">
        <v>20</v>
      </c>
      <c r="R428" s="1" t="s">
        <v>26</v>
      </c>
      <c r="U428" t="str">
        <f t="array" ref="U428">LOOKUP(2,1/(COUNTIF($U$1:U427,$C$2:$C$550)=0),$C$2:$C$550)</f>
        <v>Palo Alto Blocking internet of user</v>
      </c>
      <c r="V428" s="3">
        <f t="shared" si="19"/>
        <v>43672</v>
      </c>
      <c r="W428" t="str">
        <f t="shared" si="20"/>
        <v>No</v>
      </c>
    </row>
    <row r="429" spans="1:23" ht="12.75" x14ac:dyDescent="0.2">
      <c r="A429" s="1">
        <v>111249</v>
      </c>
      <c r="B429" s="4">
        <v>43650.728472222225</v>
      </c>
      <c r="C429" s="1" t="s">
        <v>495</v>
      </c>
      <c r="D429" s="1" t="s">
        <v>634</v>
      </c>
      <c r="E429" s="1" t="s">
        <v>674</v>
      </c>
      <c r="F429" s="1" t="str">
        <f t="shared" si="18"/>
        <v>Melody Thompson</v>
      </c>
      <c r="G429" s="1" t="s">
        <v>65</v>
      </c>
      <c r="H429" s="1" t="s">
        <v>233</v>
      </c>
      <c r="I429" s="1" t="s">
        <v>16</v>
      </c>
      <c r="J429" s="1" t="s">
        <v>17</v>
      </c>
      <c r="K429" s="1" t="s">
        <v>18</v>
      </c>
      <c r="L429" s="7">
        <v>43704.712500000001</v>
      </c>
      <c r="M429" s="1" t="s">
        <v>19</v>
      </c>
      <c r="N429" s="2">
        <v>43696.708333333336</v>
      </c>
      <c r="O429" s="1" t="s">
        <v>618</v>
      </c>
      <c r="P429" s="1" t="s">
        <v>619</v>
      </c>
      <c r="Q429" s="1" t="s">
        <v>20</v>
      </c>
      <c r="R429" s="1" t="s">
        <v>26</v>
      </c>
      <c r="U429" t="str">
        <f t="array" ref="U429">LOOKUP(2,1/(COUNTIF($U$1:U428,$C$2:$C$550)=0),$C$2:$C$550)</f>
        <v>Unable to print approved Certificate of Service</v>
      </c>
      <c r="V429" s="3">
        <f t="shared" si="19"/>
        <v>43657</v>
      </c>
      <c r="W429" t="str">
        <f t="shared" si="20"/>
        <v>No</v>
      </c>
    </row>
    <row r="430" spans="1:23" ht="12.75" x14ac:dyDescent="0.2">
      <c r="A430" s="1">
        <v>111244</v>
      </c>
      <c r="B430" s="4">
        <v>43644.445138888892</v>
      </c>
      <c r="C430" s="1" t="s">
        <v>496</v>
      </c>
      <c r="D430" s="1" t="s">
        <v>634</v>
      </c>
      <c r="E430" s="1" t="s">
        <v>674</v>
      </c>
      <c r="F430" s="1" t="str">
        <f t="shared" si="18"/>
        <v>Melody Thompson</v>
      </c>
      <c r="G430" s="1" t="s">
        <v>65</v>
      </c>
      <c r="H430" s="1" t="s">
        <v>233</v>
      </c>
      <c r="I430" s="1" t="s">
        <v>16</v>
      </c>
      <c r="J430" s="1" t="s">
        <v>17</v>
      </c>
      <c r="K430" s="1" t="s">
        <v>18</v>
      </c>
      <c r="L430" s="7">
        <v>43704.711805555555</v>
      </c>
      <c r="M430" s="1" t="s">
        <v>19</v>
      </c>
      <c r="N430" s="2">
        <v>43696.708333333336</v>
      </c>
      <c r="O430" s="1" t="s">
        <v>618</v>
      </c>
      <c r="P430" s="1" t="s">
        <v>619</v>
      </c>
      <c r="Q430" s="1" t="s">
        <v>20</v>
      </c>
      <c r="R430" s="1" t="s">
        <v>26</v>
      </c>
      <c r="U430" t="str">
        <f t="array" ref="U430">LOOKUP(2,1/(COUNTIF($U$1:U429,$C$2:$C$550)=0),$C$2:$C$550)</f>
        <v>Palo Alto Update</v>
      </c>
      <c r="V430" s="3">
        <f t="shared" si="19"/>
        <v>43651</v>
      </c>
      <c r="W430" t="str">
        <f t="shared" si="20"/>
        <v>No</v>
      </c>
    </row>
    <row r="431" spans="1:23" ht="12.75" x14ac:dyDescent="0.2">
      <c r="A431" s="1">
        <v>111173</v>
      </c>
      <c r="B431" s="4">
        <v>43565.544444444444</v>
      </c>
      <c r="C431" s="1" t="s">
        <v>497</v>
      </c>
      <c r="D431" s="1" t="s">
        <v>639</v>
      </c>
      <c r="E431" s="1" t="s">
        <v>679</v>
      </c>
      <c r="F431" s="1" t="str">
        <f t="shared" si="18"/>
        <v>Paul Jiggins</v>
      </c>
      <c r="G431" s="1" t="s">
        <v>88</v>
      </c>
      <c r="H431" s="1" t="s">
        <v>233</v>
      </c>
      <c r="I431" s="1" t="s">
        <v>16</v>
      </c>
      <c r="J431" s="1" t="s">
        <v>17</v>
      </c>
      <c r="K431" s="1" t="s">
        <v>18</v>
      </c>
      <c r="L431" s="7">
        <v>43704.709722222222</v>
      </c>
      <c r="M431" s="1" t="s">
        <v>19</v>
      </c>
      <c r="N431" s="2">
        <v>43696.708333333336</v>
      </c>
      <c r="O431" s="1" t="s">
        <v>618</v>
      </c>
      <c r="P431" s="1" t="s">
        <v>619</v>
      </c>
      <c r="Q431" s="1" t="s">
        <v>20</v>
      </c>
      <c r="R431" s="1" t="s">
        <v>26</v>
      </c>
      <c r="U431" t="str">
        <f t="array" ref="U431">LOOKUP(2,1/(COUNTIF($U$1:U430,$C$2:$C$550)=0),$C$2:$C$550)</f>
        <v>Adding of subject enrollment issue</v>
      </c>
      <c r="V431" s="3">
        <f t="shared" si="19"/>
        <v>43572</v>
      </c>
      <c r="W431" t="str">
        <f t="shared" si="20"/>
        <v>No</v>
      </c>
    </row>
    <row r="432" spans="1:23" ht="12.75" x14ac:dyDescent="0.2">
      <c r="A432" s="1">
        <v>111282</v>
      </c>
      <c r="B432" s="4">
        <v>43684.590277777781</v>
      </c>
      <c r="C432" s="1" t="s">
        <v>498</v>
      </c>
      <c r="D432" s="1" t="s">
        <v>624</v>
      </c>
      <c r="E432" s="1" t="s">
        <v>635</v>
      </c>
      <c r="F432" s="1" t="str">
        <f t="shared" si="18"/>
        <v>Jasper John</v>
      </c>
      <c r="G432" s="1" t="s">
        <v>14</v>
      </c>
      <c r="H432" s="1" t="s">
        <v>233</v>
      </c>
      <c r="I432" s="1" t="s">
        <v>16</v>
      </c>
      <c r="J432" s="1" t="s">
        <v>17</v>
      </c>
      <c r="K432" s="1" t="s">
        <v>18</v>
      </c>
      <c r="L432" s="7">
        <v>43697.709027777775</v>
      </c>
      <c r="M432" s="1" t="s">
        <v>19</v>
      </c>
      <c r="N432" s="2">
        <v>43690.708333333336</v>
      </c>
      <c r="O432" s="1" t="s">
        <v>618</v>
      </c>
      <c r="P432" s="1" t="s">
        <v>619</v>
      </c>
      <c r="Q432" s="1" t="s">
        <v>20</v>
      </c>
      <c r="R432" s="1" t="s">
        <v>21</v>
      </c>
      <c r="U432" t="str">
        <f t="array" ref="U432">LOOKUP(2,1/(COUNTIF($U$1:U431,$C$2:$C$550)=0),$C$2:$C$550)</f>
        <v>JDE Prod Error Page upon login 20 Nov 2019</v>
      </c>
      <c r="V432" s="3">
        <f t="shared" si="19"/>
        <v>43691</v>
      </c>
      <c r="W432" t="str">
        <f t="shared" si="20"/>
        <v>No</v>
      </c>
    </row>
    <row r="433" spans="1:23" ht="12.75" x14ac:dyDescent="0.2">
      <c r="A433" s="1">
        <v>111279</v>
      </c>
      <c r="B433" s="4">
        <v>43678.416666666664</v>
      </c>
      <c r="C433" s="1" t="s">
        <v>499</v>
      </c>
      <c r="D433" s="1" t="s">
        <v>637</v>
      </c>
      <c r="E433" s="1" t="s">
        <v>677</v>
      </c>
      <c r="F433" s="1" t="str">
        <f t="shared" si="18"/>
        <v>Julius Wright</v>
      </c>
      <c r="G433" s="1" t="s">
        <v>83</v>
      </c>
      <c r="H433" s="1" t="s">
        <v>233</v>
      </c>
      <c r="I433" s="1" t="s">
        <v>16</v>
      </c>
      <c r="J433" s="1" t="s">
        <v>44</v>
      </c>
      <c r="K433" s="1" t="s">
        <v>18</v>
      </c>
      <c r="L433" s="7">
        <v>43690.601388888892</v>
      </c>
      <c r="M433" s="1" t="s">
        <v>19</v>
      </c>
      <c r="N433" s="2">
        <v>43678.916666666664</v>
      </c>
      <c r="O433" s="1" t="s">
        <v>618</v>
      </c>
      <c r="P433" s="1" t="s">
        <v>619</v>
      </c>
      <c r="Q433" s="1" t="s">
        <v>20</v>
      </c>
      <c r="R433" s="1" t="s">
        <v>26</v>
      </c>
      <c r="U433" t="str">
        <f t="array" ref="U433">LOOKUP(2,1/(COUNTIF($U$1:U432,$C$2:$C$550)=0),$C$2:$C$550)</f>
        <v>Integration Gateway</v>
      </c>
      <c r="V433" s="3" t="str">
        <f t="shared" si="19"/>
        <v>No SLA for Request</v>
      </c>
      <c r="W433" t="str">
        <f t="shared" si="20"/>
        <v>No</v>
      </c>
    </row>
    <row r="434" spans="1:23" ht="12.75" x14ac:dyDescent="0.2">
      <c r="A434" s="1">
        <v>111278</v>
      </c>
      <c r="B434" s="4">
        <v>43678.370138888888</v>
      </c>
      <c r="C434" s="1" t="s">
        <v>500</v>
      </c>
      <c r="D434" s="1" t="s">
        <v>637</v>
      </c>
      <c r="E434" s="1" t="s">
        <v>677</v>
      </c>
      <c r="F434" s="1" t="str">
        <f t="shared" si="18"/>
        <v>Julius Wright</v>
      </c>
      <c r="G434" s="1" t="s">
        <v>83</v>
      </c>
      <c r="H434" s="1" t="s">
        <v>233</v>
      </c>
      <c r="I434" s="1" t="s">
        <v>16</v>
      </c>
      <c r="J434" s="1" t="s">
        <v>44</v>
      </c>
      <c r="K434" s="1" t="s">
        <v>18</v>
      </c>
      <c r="L434" s="7">
        <v>43690.600694444445</v>
      </c>
      <c r="M434" s="1" t="s">
        <v>19</v>
      </c>
      <c r="N434" s="2">
        <v>43678.870138888888</v>
      </c>
      <c r="O434" s="1" t="s">
        <v>618</v>
      </c>
      <c r="P434" s="1" t="s">
        <v>619</v>
      </c>
      <c r="Q434" s="1" t="s">
        <v>20</v>
      </c>
      <c r="R434" s="1" t="s">
        <v>68</v>
      </c>
      <c r="U434" t="str">
        <f t="array" ref="U434">LOOKUP(2,1/(COUNTIF($U$1:U433,$C$2:$C$550)=0),$C$2:$C$550)</f>
        <v>Can't Login User Account</v>
      </c>
      <c r="V434" s="3" t="str">
        <f t="shared" si="19"/>
        <v>No SLA for Request</v>
      </c>
      <c r="W434" t="str">
        <f t="shared" si="20"/>
        <v>No</v>
      </c>
    </row>
    <row r="435" spans="1:23" ht="12.75" x14ac:dyDescent="0.2">
      <c r="A435" s="1">
        <v>111274</v>
      </c>
      <c r="B435" s="4">
        <v>43675.425000000003</v>
      </c>
      <c r="C435" s="1" t="s">
        <v>501</v>
      </c>
      <c r="D435" s="1" t="s">
        <v>642</v>
      </c>
      <c r="E435" s="1" t="s">
        <v>682</v>
      </c>
      <c r="F435" s="1" t="str">
        <f t="shared" si="18"/>
        <v>Troy Daniels</v>
      </c>
      <c r="G435" s="1" t="s">
        <v>112</v>
      </c>
      <c r="H435" s="1" t="s">
        <v>233</v>
      </c>
      <c r="I435" s="1" t="s">
        <v>16</v>
      </c>
      <c r="J435" s="1" t="s">
        <v>17</v>
      </c>
      <c r="K435" s="1" t="s">
        <v>18</v>
      </c>
      <c r="L435" s="7">
        <v>43684.714583333334</v>
      </c>
      <c r="M435" s="1" t="s">
        <v>19</v>
      </c>
      <c r="N435" s="2">
        <v>43679.708333333336</v>
      </c>
      <c r="O435" s="1" t="s">
        <v>618</v>
      </c>
      <c r="P435" s="1" t="s">
        <v>619</v>
      </c>
      <c r="Q435" s="1" t="s">
        <v>20</v>
      </c>
      <c r="R435" s="1" t="s">
        <v>26</v>
      </c>
      <c r="U435" t="str">
        <f t="array" ref="U435">LOOKUP(2,1/(COUNTIF($U$1:U434,$C$2:$C$550)=0),$C$2:$C$550)</f>
        <v>Unable to access the CS 9.2</v>
      </c>
      <c r="V435" s="3">
        <f t="shared" si="19"/>
        <v>43682</v>
      </c>
      <c r="W435" t="str">
        <f t="shared" si="20"/>
        <v>No</v>
      </c>
    </row>
    <row r="436" spans="1:23" ht="12.75" x14ac:dyDescent="0.2">
      <c r="A436" s="1">
        <v>111277</v>
      </c>
      <c r="B436" s="4">
        <v>43677.44027777778</v>
      </c>
      <c r="C436" s="1" t="s">
        <v>502</v>
      </c>
      <c r="D436" s="1" t="s">
        <v>642</v>
      </c>
      <c r="E436" s="1" t="s">
        <v>682</v>
      </c>
      <c r="F436" s="1" t="str">
        <f t="shared" si="18"/>
        <v>Troy Daniels</v>
      </c>
      <c r="G436" s="1" t="s">
        <v>112</v>
      </c>
      <c r="H436" s="1" t="s">
        <v>233</v>
      </c>
      <c r="I436" s="1" t="s">
        <v>16</v>
      </c>
      <c r="J436" s="1" t="s">
        <v>44</v>
      </c>
      <c r="K436" s="1" t="s">
        <v>18</v>
      </c>
      <c r="L436" s="7">
        <v>43683.736805555556</v>
      </c>
      <c r="M436" s="1" t="s">
        <v>19</v>
      </c>
      <c r="N436" s="2">
        <v>43677.94027777778</v>
      </c>
      <c r="O436" s="1" t="s">
        <v>618</v>
      </c>
      <c r="P436" s="1" t="s">
        <v>619</v>
      </c>
      <c r="Q436" s="1" t="s">
        <v>20</v>
      </c>
      <c r="R436" s="1" t="s">
        <v>68</v>
      </c>
      <c r="U436" t="str">
        <f t="array" ref="U436">LOOKUP(2,1/(COUNTIF($U$1:U435,$C$2:$C$550)=0),$C$2:$C$550)</f>
        <v>Faculty Cannot Post Grade</v>
      </c>
      <c r="V436" s="3" t="str">
        <f t="shared" si="19"/>
        <v>No SLA for Request</v>
      </c>
      <c r="W436" t="str">
        <f t="shared" si="20"/>
        <v>No</v>
      </c>
    </row>
    <row r="437" spans="1:23" ht="12.75" x14ac:dyDescent="0.2">
      <c r="A437" s="1">
        <v>111263</v>
      </c>
      <c r="B437" s="4">
        <v>43662.478472222225</v>
      </c>
      <c r="C437" s="1" t="s">
        <v>503</v>
      </c>
      <c r="D437" s="1" t="s">
        <v>624</v>
      </c>
      <c r="E437" s="1" t="s">
        <v>635</v>
      </c>
      <c r="F437" s="1" t="str">
        <f t="shared" si="18"/>
        <v>Jasper John</v>
      </c>
      <c r="G437" s="1" t="s">
        <v>14</v>
      </c>
      <c r="H437" s="1" t="s">
        <v>233</v>
      </c>
      <c r="I437" s="1" t="s">
        <v>16</v>
      </c>
      <c r="J437" s="1" t="s">
        <v>17</v>
      </c>
      <c r="K437" s="1" t="s">
        <v>18</v>
      </c>
      <c r="L437" s="7">
        <v>43683.73333333333</v>
      </c>
      <c r="M437" s="1" t="s">
        <v>19</v>
      </c>
      <c r="N437" s="2">
        <v>43662.978472222225</v>
      </c>
      <c r="O437" s="1" t="s">
        <v>618</v>
      </c>
      <c r="P437" s="1" t="s">
        <v>619</v>
      </c>
      <c r="Q437" s="1" t="s">
        <v>20</v>
      </c>
      <c r="R437" s="1" t="s">
        <v>21</v>
      </c>
      <c r="U437" t="str">
        <f t="array" ref="U437">LOOKUP(2,1/(COUNTIF($U$1:U436,$C$2:$C$550)=0),$C$2:$C$550)</f>
        <v>PeopleSoft Restricted Service</v>
      </c>
      <c r="V437" s="3">
        <f t="shared" si="19"/>
        <v>43669</v>
      </c>
      <c r="W437" t="str">
        <f t="shared" si="20"/>
        <v>No</v>
      </c>
    </row>
    <row r="438" spans="1:23" ht="12.75" x14ac:dyDescent="0.2">
      <c r="A438" s="1">
        <v>111275</v>
      </c>
      <c r="B438" s="4">
        <v>43676.6</v>
      </c>
      <c r="C438" s="1" t="s">
        <v>504</v>
      </c>
      <c r="D438" s="1" t="s">
        <v>634</v>
      </c>
      <c r="E438" s="1" t="s">
        <v>674</v>
      </c>
      <c r="F438" s="1" t="str">
        <f t="shared" si="18"/>
        <v>Melody Thompson</v>
      </c>
      <c r="G438" s="1" t="s">
        <v>65</v>
      </c>
      <c r="H438" s="1" t="s">
        <v>233</v>
      </c>
      <c r="I438" s="1" t="s">
        <v>16</v>
      </c>
      <c r="J438" s="1" t="s">
        <v>17</v>
      </c>
      <c r="K438" s="1" t="s">
        <v>18</v>
      </c>
      <c r="L438" s="7">
        <v>43683.731944444444</v>
      </c>
      <c r="M438" s="1" t="s">
        <v>19</v>
      </c>
      <c r="N438" s="2">
        <v>43677.791666666664</v>
      </c>
      <c r="O438" s="1" t="s">
        <v>618</v>
      </c>
      <c r="P438" s="1" t="s">
        <v>619</v>
      </c>
      <c r="Q438" s="1" t="s">
        <v>20</v>
      </c>
      <c r="R438" s="1" t="s">
        <v>26</v>
      </c>
      <c r="U438" t="str">
        <f t="array" ref="U438">LOOKUP(2,1/(COUNTIF($U$1:U437,$C$2:$C$550)=0),$C$2:$C$550)</f>
        <v>AME Approval Udpdates not reflecting in the DB</v>
      </c>
      <c r="V438" s="3">
        <f t="shared" si="19"/>
        <v>43683</v>
      </c>
      <c r="W438" t="str">
        <f t="shared" si="20"/>
        <v>No</v>
      </c>
    </row>
    <row r="439" spans="1:23" ht="12.75" x14ac:dyDescent="0.2">
      <c r="A439" s="1">
        <v>111276</v>
      </c>
      <c r="B439" s="4">
        <v>43677.409722222219</v>
      </c>
      <c r="C439" s="1" t="s">
        <v>505</v>
      </c>
      <c r="D439" s="1" t="s">
        <v>642</v>
      </c>
      <c r="E439" s="1" t="s">
        <v>682</v>
      </c>
      <c r="F439" s="1" t="str">
        <f t="shared" si="18"/>
        <v>Troy Daniels</v>
      </c>
      <c r="G439" s="1" t="s">
        <v>112</v>
      </c>
      <c r="H439" s="1" t="s">
        <v>233</v>
      </c>
      <c r="I439" s="1" t="s">
        <v>16</v>
      </c>
      <c r="J439" s="1" t="s">
        <v>17</v>
      </c>
      <c r="K439" s="1" t="s">
        <v>18</v>
      </c>
      <c r="L439" s="7">
        <v>43683.731249999997</v>
      </c>
      <c r="M439" s="1" t="s">
        <v>19</v>
      </c>
      <c r="N439" s="2">
        <v>43678.708333333336</v>
      </c>
      <c r="O439" s="1" t="s">
        <v>618</v>
      </c>
      <c r="P439" s="1" t="s">
        <v>619</v>
      </c>
      <c r="Q439" s="1" t="s">
        <v>20</v>
      </c>
      <c r="R439" s="1" t="s">
        <v>26</v>
      </c>
      <c r="U439" t="str">
        <f t="array" ref="U439">LOOKUP(2,1/(COUNTIF($U$1:U438,$C$2:$C$550)=0),$C$2:$C$550)</f>
        <v>Slow Loading of SAP Jan 10 2020</v>
      </c>
      <c r="V439" s="3">
        <f t="shared" si="19"/>
        <v>43684</v>
      </c>
      <c r="W439" t="str">
        <f t="shared" si="20"/>
        <v>No</v>
      </c>
    </row>
    <row r="440" spans="1:23" ht="12.75" x14ac:dyDescent="0.2">
      <c r="A440" s="1">
        <v>111190</v>
      </c>
      <c r="B440" s="4">
        <v>43585.650694444441</v>
      </c>
      <c r="C440" s="1" t="s">
        <v>506</v>
      </c>
      <c r="D440" s="1" t="s">
        <v>637</v>
      </c>
      <c r="E440" s="1" t="s">
        <v>677</v>
      </c>
      <c r="F440" s="1" t="str">
        <f t="shared" si="18"/>
        <v>Julius Wright</v>
      </c>
      <c r="G440" s="1" t="s">
        <v>83</v>
      </c>
      <c r="H440" s="1" t="s">
        <v>233</v>
      </c>
      <c r="I440" s="1" t="s">
        <v>16</v>
      </c>
      <c r="J440" s="1" t="s">
        <v>17</v>
      </c>
      <c r="K440" s="1" t="s">
        <v>18</v>
      </c>
      <c r="L440" s="7">
        <v>43678.790972222225</v>
      </c>
      <c r="M440" s="1" t="s">
        <v>19</v>
      </c>
      <c r="N440" s="2">
        <v>43586.150694444441</v>
      </c>
      <c r="O440" s="1" t="s">
        <v>618</v>
      </c>
      <c r="P440" s="1" t="s">
        <v>619</v>
      </c>
      <c r="Q440" s="1" t="s">
        <v>20</v>
      </c>
      <c r="R440" s="1" t="s">
        <v>26</v>
      </c>
      <c r="U440" t="str">
        <f t="array" ref="U440">LOOKUP(2,1/(COUNTIF($U$1:U439,$C$2:$C$550)=0),$C$2:$C$550)</f>
        <v>SF Error</v>
      </c>
      <c r="V440" s="3">
        <f t="shared" si="19"/>
        <v>43592</v>
      </c>
      <c r="W440" t="str">
        <f t="shared" si="20"/>
        <v>No</v>
      </c>
    </row>
    <row r="441" spans="1:23" ht="12.75" x14ac:dyDescent="0.2">
      <c r="A441" s="1">
        <v>111264</v>
      </c>
      <c r="B441" s="4">
        <v>43663.592361111114</v>
      </c>
      <c r="C441" s="1" t="s">
        <v>500</v>
      </c>
      <c r="D441" s="1" t="s">
        <v>650</v>
      </c>
      <c r="E441" s="1" t="s">
        <v>690</v>
      </c>
      <c r="F441" s="1" t="str">
        <f t="shared" si="18"/>
        <v>Bladimir Macdonald</v>
      </c>
      <c r="G441" s="1" t="s">
        <v>271</v>
      </c>
      <c r="H441" s="1" t="s">
        <v>233</v>
      </c>
      <c r="I441" s="1" t="s">
        <v>16</v>
      </c>
      <c r="J441" s="1" t="s">
        <v>17</v>
      </c>
      <c r="K441" s="1" t="s">
        <v>18</v>
      </c>
      <c r="L441" s="7">
        <v>43675.736111111109</v>
      </c>
      <c r="M441" s="1" t="s">
        <v>19</v>
      </c>
      <c r="N441" s="2">
        <v>43664.092361111114</v>
      </c>
      <c r="O441" s="1" t="s">
        <v>618</v>
      </c>
      <c r="P441" s="1" t="s">
        <v>619</v>
      </c>
      <c r="Q441" s="1" t="s">
        <v>20</v>
      </c>
      <c r="R441" s="1" t="s">
        <v>21</v>
      </c>
      <c r="U441" t="str">
        <f t="array" ref="U441">LOOKUP(2,1/(COUNTIF($U$1:U440,$C$2:$C$550)=0),$C$2:$C$550)</f>
        <v>Reset of PALO ALTO</v>
      </c>
      <c r="V441" s="3">
        <f t="shared" si="19"/>
        <v>43670</v>
      </c>
      <c r="W441" t="str">
        <f t="shared" si="20"/>
        <v>No</v>
      </c>
    </row>
    <row r="442" spans="1:23" ht="12.75" x14ac:dyDescent="0.2">
      <c r="A442" s="1">
        <v>111251</v>
      </c>
      <c r="B442" s="4">
        <v>43654.436805555553</v>
      </c>
      <c r="C442" s="1" t="s">
        <v>507</v>
      </c>
      <c r="D442" s="1" t="s">
        <v>634</v>
      </c>
      <c r="E442" s="1" t="s">
        <v>674</v>
      </c>
      <c r="F442" s="1" t="str">
        <f t="shared" si="18"/>
        <v>Melody Thompson</v>
      </c>
      <c r="G442" s="1" t="s">
        <v>65</v>
      </c>
      <c r="H442" s="1" t="s">
        <v>233</v>
      </c>
      <c r="I442" s="1" t="s">
        <v>16</v>
      </c>
      <c r="J442" s="1" t="s">
        <v>17</v>
      </c>
      <c r="K442" s="1" t="s">
        <v>18</v>
      </c>
      <c r="L442" s="7">
        <v>43664.741666666669</v>
      </c>
      <c r="M442" s="1" t="s">
        <v>19</v>
      </c>
      <c r="N442" s="2">
        <v>43659.697916666664</v>
      </c>
      <c r="O442" s="1" t="s">
        <v>618</v>
      </c>
      <c r="P442" s="1" t="s">
        <v>619</v>
      </c>
      <c r="Q442" s="1" t="s">
        <v>20</v>
      </c>
      <c r="R442" s="1" t="s">
        <v>26</v>
      </c>
      <c r="U442" t="str">
        <f t="array" ref="U442">LOOKUP(2,1/(COUNTIF($U$1:U441,$C$2:$C$550)=0),$C$2:$C$550)</f>
        <v>PROD: Security changed in latest start date field</v>
      </c>
      <c r="V442" s="3">
        <f t="shared" si="19"/>
        <v>43661</v>
      </c>
      <c r="W442" t="str">
        <f t="shared" si="20"/>
        <v>No</v>
      </c>
    </row>
    <row r="443" spans="1:23" ht="12.75" x14ac:dyDescent="0.2">
      <c r="A443" s="1">
        <v>111260</v>
      </c>
      <c r="B443" s="4">
        <v>43661.629166666666</v>
      </c>
      <c r="C443" s="1" t="s">
        <v>508</v>
      </c>
      <c r="D443" s="1" t="s">
        <v>650</v>
      </c>
      <c r="E443" s="1" t="s">
        <v>690</v>
      </c>
      <c r="F443" s="1" t="str">
        <f t="shared" si="18"/>
        <v>Bladimir Macdonald</v>
      </c>
      <c r="G443" s="1" t="s">
        <v>271</v>
      </c>
      <c r="H443" s="1" t="s">
        <v>233</v>
      </c>
      <c r="I443" s="1" t="s">
        <v>16</v>
      </c>
      <c r="J443" s="1" t="s">
        <v>17</v>
      </c>
      <c r="K443" s="1" t="s">
        <v>18</v>
      </c>
      <c r="L443" s="7">
        <v>43663.743750000001</v>
      </c>
      <c r="M443" s="1" t="s">
        <v>19</v>
      </c>
      <c r="N443" s="2">
        <v>43662.129166666666</v>
      </c>
      <c r="O443" s="1" t="s">
        <v>618</v>
      </c>
      <c r="P443" s="1" t="s">
        <v>619</v>
      </c>
      <c r="Q443" s="1" t="s">
        <v>20</v>
      </c>
      <c r="R443" s="1" t="s">
        <v>21</v>
      </c>
      <c r="U443" t="str">
        <f t="array" ref="U443">LOOKUP(2,1/(COUNTIF($U$1:U442,$C$2:$C$550)=0),$C$2:$C$550)</f>
        <v>Can't Access Test Instance</v>
      </c>
      <c r="V443" s="3">
        <f t="shared" si="19"/>
        <v>43668</v>
      </c>
      <c r="W443" t="str">
        <f t="shared" si="20"/>
        <v>No</v>
      </c>
    </row>
    <row r="444" spans="1:23" ht="12.75" x14ac:dyDescent="0.2">
      <c r="A444" s="1">
        <v>111250</v>
      </c>
      <c r="B444" s="4">
        <v>43651.623611111114</v>
      </c>
      <c r="C444" s="1" t="s">
        <v>509</v>
      </c>
      <c r="D444" s="1" t="s">
        <v>639</v>
      </c>
      <c r="E444" s="1" t="s">
        <v>679</v>
      </c>
      <c r="F444" s="1" t="str">
        <f t="shared" si="18"/>
        <v>Paul Jiggins</v>
      </c>
      <c r="G444" s="1" t="s">
        <v>88</v>
      </c>
      <c r="H444" s="1" t="s">
        <v>233</v>
      </c>
      <c r="I444" s="1" t="s">
        <v>16</v>
      </c>
      <c r="J444" s="1" t="s">
        <v>44</v>
      </c>
      <c r="K444" s="1" t="s">
        <v>18</v>
      </c>
      <c r="L444" s="7">
        <v>43661.726388888892</v>
      </c>
      <c r="M444" s="1" t="s">
        <v>19</v>
      </c>
      <c r="N444" s="2">
        <v>43656.708333333336</v>
      </c>
      <c r="O444" s="1" t="s">
        <v>618</v>
      </c>
      <c r="P444" s="1" t="s">
        <v>619</v>
      </c>
      <c r="Q444" s="1" t="s">
        <v>20</v>
      </c>
      <c r="R444" s="1" t="s">
        <v>26</v>
      </c>
      <c r="U444" t="str">
        <f t="array" ref="U444">LOOKUP(2,1/(COUNTIF($U$1:U443,$C$2:$C$550)=0),$C$2:$C$550)</f>
        <v>Application Designer in 9.0 PROD</v>
      </c>
      <c r="V444" s="3" t="str">
        <f t="shared" si="19"/>
        <v>No SLA for Request</v>
      </c>
      <c r="W444" t="str">
        <f t="shared" si="20"/>
        <v>No</v>
      </c>
    </row>
    <row r="445" spans="1:23" ht="12.75" x14ac:dyDescent="0.2">
      <c r="A445" s="1">
        <v>111255</v>
      </c>
      <c r="B445" s="4">
        <v>43655.51666666667</v>
      </c>
      <c r="C445" s="1" t="s">
        <v>510</v>
      </c>
      <c r="D445" s="1" t="s">
        <v>624</v>
      </c>
      <c r="E445" s="1" t="s">
        <v>635</v>
      </c>
      <c r="F445" s="1" t="str">
        <f t="shared" si="18"/>
        <v>Jasper John</v>
      </c>
      <c r="G445" s="1" t="s">
        <v>14</v>
      </c>
      <c r="H445" s="1" t="s">
        <v>233</v>
      </c>
      <c r="I445" s="1" t="s">
        <v>16</v>
      </c>
      <c r="J445" s="1" t="s">
        <v>44</v>
      </c>
      <c r="K445" s="1" t="s">
        <v>18</v>
      </c>
      <c r="L445" s="7">
        <v>43661.635416666664</v>
      </c>
      <c r="M445" s="1" t="s">
        <v>19</v>
      </c>
      <c r="N445" s="2">
        <v>43656.01666666667</v>
      </c>
      <c r="O445" s="1" t="s">
        <v>618</v>
      </c>
      <c r="P445" s="1" t="s">
        <v>619</v>
      </c>
      <c r="Q445" s="1" t="s">
        <v>20</v>
      </c>
      <c r="R445" s="1" t="s">
        <v>21</v>
      </c>
      <c r="U445" t="str">
        <f t="array" ref="U445">LOOKUP(2,1/(COUNTIF($U$1:U444,$C$2:$C$550)=0),$C$2:$C$550)</f>
        <v>CS 9.2 Server Issue</v>
      </c>
      <c r="V445" s="3" t="str">
        <f t="shared" si="19"/>
        <v>No SLA for Request</v>
      </c>
      <c r="W445" t="str">
        <f t="shared" si="20"/>
        <v>No</v>
      </c>
    </row>
    <row r="446" spans="1:23" ht="12.75" x14ac:dyDescent="0.2">
      <c r="A446" s="1">
        <v>111256</v>
      </c>
      <c r="B446" s="4">
        <v>43656.4375</v>
      </c>
      <c r="C446" s="1" t="s">
        <v>511</v>
      </c>
      <c r="D446" s="1" t="s">
        <v>635</v>
      </c>
      <c r="E446" s="1" t="s">
        <v>675</v>
      </c>
      <c r="F446" s="1" t="str">
        <f t="shared" si="18"/>
        <v>John Brown</v>
      </c>
      <c r="G446" s="1" t="s">
        <v>73</v>
      </c>
      <c r="H446" s="1" t="s">
        <v>233</v>
      </c>
      <c r="I446" s="1" t="s">
        <v>16</v>
      </c>
      <c r="J446" s="1" t="s">
        <v>17</v>
      </c>
      <c r="K446" s="1" t="s">
        <v>18</v>
      </c>
      <c r="L446" s="7">
        <v>43661.594444444447</v>
      </c>
      <c r="M446" s="1" t="s">
        <v>19</v>
      </c>
      <c r="N446" s="2">
        <v>43656.9375</v>
      </c>
      <c r="O446" s="1" t="s">
        <v>618</v>
      </c>
      <c r="P446" s="1" t="s">
        <v>619</v>
      </c>
      <c r="Q446" s="1" t="s">
        <v>20</v>
      </c>
      <c r="R446" s="1" t="s">
        <v>21</v>
      </c>
      <c r="U446" t="str">
        <f t="array" ref="U446">LOOKUP(2,1/(COUNTIF($U$1:U445,$C$2:$C$550)=0),$C$2:$C$550)</f>
        <v>JDE Approval cannot be approved or transferred</v>
      </c>
      <c r="V446" s="3">
        <f t="shared" si="19"/>
        <v>43663</v>
      </c>
      <c r="W446" t="str">
        <f t="shared" si="20"/>
        <v>No</v>
      </c>
    </row>
    <row r="447" spans="1:23" ht="12.75" x14ac:dyDescent="0.2">
      <c r="A447" s="1">
        <v>111208</v>
      </c>
      <c r="B447" s="4">
        <v>43608.52847222222</v>
      </c>
      <c r="C447" s="1" t="s">
        <v>512</v>
      </c>
      <c r="D447" s="1" t="s">
        <v>637</v>
      </c>
      <c r="E447" s="1" t="s">
        <v>677</v>
      </c>
      <c r="F447" s="1" t="str">
        <f t="shared" si="18"/>
        <v>Julius Wright</v>
      </c>
      <c r="G447" s="1" t="s">
        <v>83</v>
      </c>
      <c r="H447" s="1" t="s">
        <v>233</v>
      </c>
      <c r="I447" s="1" t="s">
        <v>16</v>
      </c>
      <c r="J447" s="1" t="s">
        <v>17</v>
      </c>
      <c r="K447" s="1" t="s">
        <v>18</v>
      </c>
      <c r="L447" s="7">
        <v>43656.726388888892</v>
      </c>
      <c r="M447" s="1" t="s">
        <v>19</v>
      </c>
      <c r="N447" s="2">
        <v>43651.708333333336</v>
      </c>
      <c r="O447" s="1" t="s">
        <v>618</v>
      </c>
      <c r="P447" s="1" t="s">
        <v>619</v>
      </c>
      <c r="Q447" s="1" t="s">
        <v>20</v>
      </c>
      <c r="R447" s="1" t="s">
        <v>26</v>
      </c>
      <c r="U447" t="str">
        <f t="array" ref="U447">LOOKUP(2,1/(COUNTIF($U$1:U446,$C$2:$C$550)=0),$C$2:$C$550)</f>
        <v>Server failed to start (Application Server)</v>
      </c>
      <c r="V447" s="3">
        <f t="shared" si="19"/>
        <v>43615</v>
      </c>
      <c r="W447" t="str">
        <f t="shared" si="20"/>
        <v>No</v>
      </c>
    </row>
    <row r="448" spans="1:23" ht="12.75" x14ac:dyDescent="0.2">
      <c r="A448" s="1">
        <v>111197</v>
      </c>
      <c r="B448" s="4">
        <v>43593.434027777781</v>
      </c>
      <c r="C448" s="1" t="s">
        <v>513</v>
      </c>
      <c r="D448" s="1" t="s">
        <v>648</v>
      </c>
      <c r="E448" s="1" t="s">
        <v>688</v>
      </c>
      <c r="F448" s="1" t="str">
        <f t="shared" si="18"/>
        <v>Vic Vincent</v>
      </c>
      <c r="G448" s="1" t="s">
        <v>199</v>
      </c>
      <c r="H448" s="1" t="s">
        <v>233</v>
      </c>
      <c r="I448" s="1" t="s">
        <v>16</v>
      </c>
      <c r="J448" s="1" t="s">
        <v>17</v>
      </c>
      <c r="K448" s="1" t="s">
        <v>53</v>
      </c>
      <c r="L448" s="7">
        <v>43656.724305555559</v>
      </c>
      <c r="M448" s="1" t="s">
        <v>19</v>
      </c>
      <c r="N448" s="2">
        <v>43651.708333333336</v>
      </c>
      <c r="O448" s="1" t="s">
        <v>618</v>
      </c>
      <c r="P448" s="1" t="s">
        <v>619</v>
      </c>
      <c r="Q448" s="1" t="s">
        <v>20</v>
      </c>
      <c r="R448" s="1" t="s">
        <v>26</v>
      </c>
      <c r="U448" t="str">
        <f t="array" ref="U448">LOOKUP(2,1/(COUNTIF($U$1:U447,$C$2:$C$550)=0),$C$2:$C$550)</f>
        <v>Expense Report Stuck At AME Approval Process/Block</v>
      </c>
      <c r="V448" s="3">
        <f t="shared" si="19"/>
        <v>43600</v>
      </c>
      <c r="W448" t="str">
        <f t="shared" si="20"/>
        <v>No</v>
      </c>
    </row>
    <row r="449" spans="1:23" ht="12.75" x14ac:dyDescent="0.2">
      <c r="A449" s="1">
        <v>111245</v>
      </c>
      <c r="B449" s="4">
        <v>43644.640972222223</v>
      </c>
      <c r="C449" s="1" t="s">
        <v>514</v>
      </c>
      <c r="D449" s="1" t="s">
        <v>637</v>
      </c>
      <c r="E449" s="1" t="s">
        <v>677</v>
      </c>
      <c r="F449" s="1" t="str">
        <f t="shared" si="18"/>
        <v>Julius Wright</v>
      </c>
      <c r="G449" s="1" t="s">
        <v>83</v>
      </c>
      <c r="H449" s="1" t="s">
        <v>233</v>
      </c>
      <c r="I449" s="1" t="s">
        <v>16</v>
      </c>
      <c r="J449" s="1" t="s">
        <v>17</v>
      </c>
      <c r="K449" s="1" t="s">
        <v>18</v>
      </c>
      <c r="L449" s="7">
        <v>43655.498611111114</v>
      </c>
      <c r="M449" s="1" t="s">
        <v>19</v>
      </c>
      <c r="N449" s="2">
        <v>43648.708333333336</v>
      </c>
      <c r="O449" s="1" t="s">
        <v>618</v>
      </c>
      <c r="P449" s="1" t="s">
        <v>619</v>
      </c>
      <c r="Q449" s="1" t="s">
        <v>20</v>
      </c>
      <c r="R449" s="1" t="s">
        <v>26</v>
      </c>
      <c r="U449" t="str">
        <f t="array" ref="U449">LOOKUP(2,1/(COUNTIF($U$1:U448,$C$2:$C$550)=0),$C$2:$C$550)</f>
        <v>Can't Access My Account</v>
      </c>
      <c r="V449" s="3">
        <f t="shared" si="19"/>
        <v>43651</v>
      </c>
      <c r="W449" t="str">
        <f t="shared" si="20"/>
        <v>No</v>
      </c>
    </row>
    <row r="450" spans="1:23" ht="12.75" x14ac:dyDescent="0.2">
      <c r="A450" s="1">
        <v>111237</v>
      </c>
      <c r="B450" s="4">
        <v>43635.669444444444</v>
      </c>
      <c r="C450" s="1" t="s">
        <v>515</v>
      </c>
      <c r="D450" s="1" t="s">
        <v>639</v>
      </c>
      <c r="E450" s="1" t="s">
        <v>679</v>
      </c>
      <c r="F450" s="1" t="str">
        <f t="shared" ref="F450:F513" si="21">CONCATENATE(D450," ",E450)</f>
        <v>Paul Jiggins</v>
      </c>
      <c r="G450" s="1" t="s">
        <v>88</v>
      </c>
      <c r="H450" s="1" t="s">
        <v>233</v>
      </c>
      <c r="I450" s="1" t="s">
        <v>16</v>
      </c>
      <c r="J450" s="1" t="s">
        <v>17</v>
      </c>
      <c r="K450" s="1" t="s">
        <v>18</v>
      </c>
      <c r="L450" s="7">
        <v>43651.724999999999</v>
      </c>
      <c r="M450" s="1" t="s">
        <v>19</v>
      </c>
      <c r="N450" s="2">
        <v>43636.169444444444</v>
      </c>
      <c r="O450" s="1" t="s">
        <v>618</v>
      </c>
      <c r="P450" s="1" t="s">
        <v>619</v>
      </c>
      <c r="Q450" s="1" t="s">
        <v>20</v>
      </c>
      <c r="R450" s="1" t="s">
        <v>26</v>
      </c>
      <c r="U450" t="str">
        <f t="array" ref="U450">LOOKUP(2,1/(COUNTIF($U$1:U449,$C$2:$C$550)=0),$C$2:$C$550)</f>
        <v>Replace actual email in TEST instance</v>
      </c>
      <c r="V450" s="3">
        <f t="shared" si="19"/>
        <v>43642</v>
      </c>
      <c r="W450" t="str">
        <f t="shared" si="20"/>
        <v>No</v>
      </c>
    </row>
    <row r="451" spans="1:23" ht="12.75" x14ac:dyDescent="0.2">
      <c r="A451" s="1">
        <v>111238</v>
      </c>
      <c r="B451" s="4">
        <v>43636.379166666666</v>
      </c>
      <c r="C451" s="1" t="s">
        <v>516</v>
      </c>
      <c r="D451" s="1" t="s">
        <v>634</v>
      </c>
      <c r="E451" s="1" t="s">
        <v>674</v>
      </c>
      <c r="F451" s="1" t="str">
        <f t="shared" si="21"/>
        <v>Melody Thompson</v>
      </c>
      <c r="G451" s="1" t="s">
        <v>65</v>
      </c>
      <c r="H451" s="1" t="s">
        <v>233</v>
      </c>
      <c r="I451" s="1" t="s">
        <v>16</v>
      </c>
      <c r="J451" s="1" t="s">
        <v>17</v>
      </c>
      <c r="K451" s="1" t="s">
        <v>18</v>
      </c>
      <c r="L451" s="7">
        <v>43651.617361111108</v>
      </c>
      <c r="M451" s="1" t="s">
        <v>19</v>
      </c>
      <c r="N451" s="2">
        <v>43636.879166666666</v>
      </c>
      <c r="O451" s="1" t="s">
        <v>618</v>
      </c>
      <c r="P451" s="1" t="s">
        <v>619</v>
      </c>
      <c r="Q451" s="1" t="s">
        <v>20</v>
      </c>
      <c r="R451" s="1" t="s">
        <v>26</v>
      </c>
      <c r="U451" t="str">
        <f t="array" ref="U451">LOOKUP(2,1/(COUNTIF($U$1:U450,$C$2:$C$550)=0),$C$2:$C$550)</f>
        <v>Find oracle table of Position Occupancy</v>
      </c>
      <c r="V451" s="3">
        <f t="shared" ref="V451:V514" si="22">IF(J451="Request","No SLA for Request", IF(AND(H451="Emergency",J451="Incident / Problem"),B451+TIME(4,0,0),IF(AND(H451="High",J451="Incident / Problem"),WORKDAY(B451,3,0),IF(AND(H451="Normal",J451="Incident / Problem"),WORKDAY(B451,5,0),IF(AND(H451="Low",J451="Incident / Problem"),WORKDAY(B451,10,10),"")))))</f>
        <v>43643</v>
      </c>
      <c r="W451" t="str">
        <f t="shared" ref="W451:W514" si="23">IF(N451&gt;L451,"Yes","No")</f>
        <v>No</v>
      </c>
    </row>
    <row r="452" spans="1:23" ht="12.75" x14ac:dyDescent="0.2">
      <c r="A452" s="1">
        <v>111228</v>
      </c>
      <c r="B452" s="4">
        <v>43626.603472222225</v>
      </c>
      <c r="C452" s="1" t="s">
        <v>517</v>
      </c>
      <c r="D452" s="1" t="s">
        <v>638</v>
      </c>
      <c r="E452" s="1" t="s">
        <v>678</v>
      </c>
      <c r="F452" s="1" t="str">
        <f t="shared" si="21"/>
        <v>Wilson Campus</v>
      </c>
      <c r="G452" s="1" t="s">
        <v>86</v>
      </c>
      <c r="H452" s="1" t="s">
        <v>233</v>
      </c>
      <c r="I452" s="1" t="s">
        <v>16</v>
      </c>
      <c r="J452" s="1" t="s">
        <v>44</v>
      </c>
      <c r="K452" s="1" t="s">
        <v>18</v>
      </c>
      <c r="L452" s="7">
        <v>43650.805555555555</v>
      </c>
      <c r="M452" s="1" t="s">
        <v>19</v>
      </c>
      <c r="N452" s="2">
        <v>43627.103472222225</v>
      </c>
      <c r="O452" s="1" t="s">
        <v>618</v>
      </c>
      <c r="P452" s="1" t="s">
        <v>619</v>
      </c>
      <c r="Q452" s="1" t="s">
        <v>20</v>
      </c>
      <c r="R452" s="1" t="s">
        <v>26</v>
      </c>
      <c r="U452" t="str">
        <f t="array" ref="U452">LOOKUP(2,1/(COUNTIF($U$1:U451,$C$2:$C$550)=0),$C$2:$C$550)</f>
        <v>Workspace Problem after BPM version Upgrade</v>
      </c>
      <c r="V452" s="3" t="str">
        <f t="shared" si="22"/>
        <v>No SLA for Request</v>
      </c>
      <c r="W452" t="str">
        <f t="shared" si="23"/>
        <v>No</v>
      </c>
    </row>
    <row r="453" spans="1:23" ht="12.75" x14ac:dyDescent="0.2">
      <c r="A453" s="1">
        <v>111231</v>
      </c>
      <c r="B453" s="4">
        <v>43627.571527777778</v>
      </c>
      <c r="C453" s="1" t="s">
        <v>518</v>
      </c>
      <c r="D453" s="1" t="s">
        <v>639</v>
      </c>
      <c r="E453" s="1" t="s">
        <v>679</v>
      </c>
      <c r="F453" s="1" t="str">
        <f t="shared" si="21"/>
        <v>Paul Jiggins</v>
      </c>
      <c r="G453" s="1" t="s">
        <v>88</v>
      </c>
      <c r="H453" s="1" t="s">
        <v>233</v>
      </c>
      <c r="I453" s="1" t="s">
        <v>16</v>
      </c>
      <c r="J453" s="1" t="s">
        <v>17</v>
      </c>
      <c r="K453" s="1" t="s">
        <v>18</v>
      </c>
      <c r="L453" s="7">
        <v>43647.728472222225</v>
      </c>
      <c r="M453" s="1" t="s">
        <v>19</v>
      </c>
      <c r="N453" s="2">
        <v>43628.071527777778</v>
      </c>
      <c r="O453" s="1" t="s">
        <v>618</v>
      </c>
      <c r="P453" s="1" t="s">
        <v>619</v>
      </c>
      <c r="Q453" s="1" t="s">
        <v>20</v>
      </c>
      <c r="R453" s="1" t="s">
        <v>26</v>
      </c>
      <c r="U453" t="str">
        <f t="array" ref="U453">LOOKUP(2,1/(COUNTIF($U$1:U452,$C$2:$C$550)=0),$C$2:$C$550)</f>
        <v>Notifications</v>
      </c>
      <c r="V453" s="3">
        <f t="shared" si="22"/>
        <v>43634</v>
      </c>
      <c r="W453" t="str">
        <f t="shared" si="23"/>
        <v>No</v>
      </c>
    </row>
    <row r="454" spans="1:23" ht="12.75" x14ac:dyDescent="0.2">
      <c r="A454" s="1">
        <v>111161</v>
      </c>
      <c r="B454" s="4">
        <v>43553.594444444447</v>
      </c>
      <c r="C454" s="1" t="s">
        <v>519</v>
      </c>
      <c r="D454" s="1" t="s">
        <v>637</v>
      </c>
      <c r="E454" s="1" t="s">
        <v>677</v>
      </c>
      <c r="F454" s="1" t="str">
        <f t="shared" si="21"/>
        <v>Julius Wright</v>
      </c>
      <c r="G454" s="1" t="s">
        <v>83</v>
      </c>
      <c r="H454" s="1" t="s">
        <v>233</v>
      </c>
      <c r="I454" s="1" t="s">
        <v>16</v>
      </c>
      <c r="J454" s="1" t="s">
        <v>17</v>
      </c>
      <c r="K454" s="1" t="s">
        <v>18</v>
      </c>
      <c r="L454" s="7">
        <v>43647.727083333331</v>
      </c>
      <c r="M454" s="1" t="s">
        <v>19</v>
      </c>
      <c r="N454" s="2">
        <v>43554.094444444447</v>
      </c>
      <c r="O454" s="1" t="s">
        <v>618</v>
      </c>
      <c r="P454" s="1" t="s">
        <v>619</v>
      </c>
      <c r="Q454" s="1" t="s">
        <v>20</v>
      </c>
      <c r="R454" s="1" t="s">
        <v>26</v>
      </c>
      <c r="U454" t="str">
        <f t="array" ref="U454">LOOKUP(2,1/(COUNTIF($U$1:U453,$C$2:$C$550)=0),$C$2:$C$550)</f>
        <v>Set up and Configuration of ESET</v>
      </c>
      <c r="V454" s="3">
        <f t="shared" si="22"/>
        <v>43560</v>
      </c>
      <c r="W454" t="str">
        <f t="shared" si="23"/>
        <v>No</v>
      </c>
    </row>
    <row r="455" spans="1:23" ht="12.75" x14ac:dyDescent="0.2">
      <c r="A455" s="1">
        <v>111230</v>
      </c>
      <c r="B455" s="4">
        <v>43627.419444444444</v>
      </c>
      <c r="C455" s="1" t="s">
        <v>520</v>
      </c>
      <c r="D455" s="1" t="s">
        <v>637</v>
      </c>
      <c r="E455" s="1" t="s">
        <v>677</v>
      </c>
      <c r="F455" s="1" t="str">
        <f t="shared" si="21"/>
        <v>Julius Wright</v>
      </c>
      <c r="G455" s="1" t="s">
        <v>83</v>
      </c>
      <c r="H455" s="1" t="s">
        <v>233</v>
      </c>
      <c r="I455" s="1" t="s">
        <v>16</v>
      </c>
      <c r="J455" s="1" t="s">
        <v>17</v>
      </c>
      <c r="K455" s="1" t="s">
        <v>18</v>
      </c>
      <c r="L455" s="7">
        <v>43644.717361111114</v>
      </c>
      <c r="M455" s="1" t="s">
        <v>19</v>
      </c>
      <c r="N455" s="2">
        <v>43627.919444444444</v>
      </c>
      <c r="O455" s="1" t="s">
        <v>618</v>
      </c>
      <c r="P455" s="1" t="s">
        <v>619</v>
      </c>
      <c r="Q455" s="1" t="s">
        <v>20</v>
      </c>
      <c r="R455" s="1" t="s">
        <v>26</v>
      </c>
      <c r="U455" t="str">
        <f t="array" ref="U455">LOOKUP(2,1/(COUNTIF($U$1:U454,$C$2:$C$550)=0),$C$2:$C$550)</f>
        <v>URL Attachment - Authority to Fill</v>
      </c>
      <c r="V455" s="3">
        <f t="shared" si="22"/>
        <v>43634</v>
      </c>
      <c r="W455" t="str">
        <f t="shared" si="23"/>
        <v>No</v>
      </c>
    </row>
    <row r="456" spans="1:23" ht="12.75" x14ac:dyDescent="0.2">
      <c r="A456" s="1">
        <v>111212</v>
      </c>
      <c r="B456" s="4">
        <v>43613.469444444447</v>
      </c>
      <c r="C456" s="1" t="s">
        <v>521</v>
      </c>
      <c r="D456" s="1" t="s">
        <v>628</v>
      </c>
      <c r="E456" s="1" t="s">
        <v>668</v>
      </c>
      <c r="F456" s="1" t="str">
        <f t="shared" si="21"/>
        <v>Aurora Miller</v>
      </c>
      <c r="G456" s="1" t="s">
        <v>35</v>
      </c>
      <c r="H456" s="1" t="s">
        <v>233</v>
      </c>
      <c r="I456" s="1" t="s">
        <v>16</v>
      </c>
      <c r="J456" s="1" t="s">
        <v>44</v>
      </c>
      <c r="K456" s="1" t="s">
        <v>18</v>
      </c>
      <c r="L456" s="7">
        <v>43637.759722222225</v>
      </c>
      <c r="M456" s="1" t="s">
        <v>19</v>
      </c>
      <c r="N456" s="2">
        <v>43613.969444444447</v>
      </c>
      <c r="O456" s="1" t="s">
        <v>618</v>
      </c>
      <c r="P456" s="1" t="s">
        <v>619</v>
      </c>
      <c r="Q456" s="1" t="s">
        <v>48</v>
      </c>
      <c r="R456" s="1" t="s">
        <v>21</v>
      </c>
      <c r="U456" t="str">
        <f t="array" ref="U456">LOOKUP(2,1/(COUNTIF($U$1:U455,$C$2:$C$550)=0),$C$2:$C$550)</f>
        <v>Error page in BEE spreadsheet Interface</v>
      </c>
      <c r="V456" s="3" t="str">
        <f t="shared" si="22"/>
        <v>No SLA for Request</v>
      </c>
      <c r="W456" t="str">
        <f t="shared" si="23"/>
        <v>No</v>
      </c>
    </row>
    <row r="457" spans="1:23" ht="12.75" x14ac:dyDescent="0.2">
      <c r="A457" s="1">
        <v>111106</v>
      </c>
      <c r="B457" s="4">
        <v>43497.037499999999</v>
      </c>
      <c r="C457" s="1" t="s">
        <v>522</v>
      </c>
      <c r="D457" s="1" t="s">
        <v>661</v>
      </c>
      <c r="E457" s="1" t="s">
        <v>669</v>
      </c>
      <c r="F457" s="1" t="str">
        <f t="shared" si="21"/>
        <v>Ralph Rogers</v>
      </c>
      <c r="G457" s="1" t="s">
        <v>523</v>
      </c>
      <c r="H457" s="1" t="s">
        <v>233</v>
      </c>
      <c r="I457" s="1" t="s">
        <v>16</v>
      </c>
      <c r="J457" s="1" t="s">
        <v>44</v>
      </c>
      <c r="K457" s="1" t="s">
        <v>53</v>
      </c>
      <c r="L457" s="7">
        <v>43637.757638888892</v>
      </c>
      <c r="M457" s="1" t="s">
        <v>19</v>
      </c>
      <c r="N457" s="2">
        <v>43497.537499999999</v>
      </c>
      <c r="O457" s="1" t="s">
        <v>618</v>
      </c>
      <c r="P457" s="1" t="s">
        <v>619</v>
      </c>
      <c r="Q457" s="1" t="s">
        <v>48</v>
      </c>
      <c r="R457" s="1" t="s">
        <v>21</v>
      </c>
      <c r="U457" t="str">
        <f t="array" ref="U457">LOOKUP(2,1/(COUNTIF($U$1:U456,$C$2:$C$550)=0),$C$2:$C$550)</f>
        <v>Oracle Web ADI: Fatal Error</v>
      </c>
      <c r="V457" s="3" t="str">
        <f t="shared" si="22"/>
        <v>No SLA for Request</v>
      </c>
      <c r="W457" t="str">
        <f t="shared" si="23"/>
        <v>No</v>
      </c>
    </row>
    <row r="458" spans="1:23" ht="12.75" x14ac:dyDescent="0.2">
      <c r="A458" s="1">
        <v>111235</v>
      </c>
      <c r="B458" s="4">
        <v>43635.50277777778</v>
      </c>
      <c r="C458" s="1" t="s">
        <v>290</v>
      </c>
      <c r="D458" s="1" t="s">
        <v>637</v>
      </c>
      <c r="E458" s="1" t="s">
        <v>677</v>
      </c>
      <c r="F458" s="1" t="str">
        <f t="shared" si="21"/>
        <v>Julius Wright</v>
      </c>
      <c r="G458" s="1" t="s">
        <v>83</v>
      </c>
      <c r="H458" s="1" t="s">
        <v>233</v>
      </c>
      <c r="I458" s="1" t="s">
        <v>16</v>
      </c>
      <c r="J458" s="1" t="s">
        <v>44</v>
      </c>
      <c r="K458" s="1" t="s">
        <v>18</v>
      </c>
      <c r="L458" s="7">
        <v>43637.574305555558</v>
      </c>
      <c r="M458" s="1" t="s">
        <v>19</v>
      </c>
      <c r="N458" s="2">
        <v>43636.00277777778</v>
      </c>
      <c r="O458" s="1" t="s">
        <v>618</v>
      </c>
      <c r="P458" s="1" t="s">
        <v>619</v>
      </c>
      <c r="Q458" s="1" t="s">
        <v>20</v>
      </c>
      <c r="R458" s="1" t="s">
        <v>26</v>
      </c>
      <c r="U458" t="str">
        <f t="array" ref="U458">LOOKUP(2,1/(COUNTIF($U$1:U457,$C$2:$C$550)=0),$C$2:$C$550)</f>
        <v>Error still occured in BEE Spreadsheet page</v>
      </c>
      <c r="V458" s="3" t="str">
        <f t="shared" si="22"/>
        <v>No SLA for Request</v>
      </c>
      <c r="W458" t="str">
        <f t="shared" si="23"/>
        <v>No</v>
      </c>
    </row>
    <row r="459" spans="1:23" ht="12.75" x14ac:dyDescent="0.2">
      <c r="A459" s="1">
        <v>111232</v>
      </c>
      <c r="B459" s="4">
        <v>43627.6</v>
      </c>
      <c r="C459" s="1" t="s">
        <v>524</v>
      </c>
      <c r="D459" s="1" t="s">
        <v>624</v>
      </c>
      <c r="E459" s="1" t="s">
        <v>635</v>
      </c>
      <c r="F459" s="1" t="str">
        <f t="shared" si="21"/>
        <v>Jasper John</v>
      </c>
      <c r="G459" s="1" t="s">
        <v>14</v>
      </c>
      <c r="H459" s="1" t="s">
        <v>233</v>
      </c>
      <c r="I459" s="1" t="s">
        <v>16</v>
      </c>
      <c r="J459" s="1" t="s">
        <v>44</v>
      </c>
      <c r="K459" s="1" t="s">
        <v>18</v>
      </c>
      <c r="L459" s="7">
        <v>43635.762499999997</v>
      </c>
      <c r="M459" s="1" t="s">
        <v>19</v>
      </c>
      <c r="N459" s="2">
        <v>43628.1</v>
      </c>
      <c r="O459" s="1" t="s">
        <v>618</v>
      </c>
      <c r="P459" s="1" t="s">
        <v>619</v>
      </c>
      <c r="Q459" s="1" t="s">
        <v>20</v>
      </c>
      <c r="R459" s="1" t="s">
        <v>21</v>
      </c>
      <c r="U459" t="str">
        <f t="array" ref="U459">LOOKUP(2,1/(COUNTIF($U$1:U458,$C$2:$C$550)=0),$C$2:$C$550)</f>
        <v>Web ADI Issue</v>
      </c>
      <c r="V459" s="3" t="str">
        <f t="shared" si="22"/>
        <v>No SLA for Request</v>
      </c>
      <c r="W459" t="str">
        <f t="shared" si="23"/>
        <v>No</v>
      </c>
    </row>
    <row r="460" spans="1:23" ht="12.75" x14ac:dyDescent="0.2">
      <c r="A460" s="1">
        <v>111226</v>
      </c>
      <c r="B460" s="4">
        <v>43622.376388888886</v>
      </c>
      <c r="C460" s="1" t="s">
        <v>525</v>
      </c>
      <c r="D460" s="1" t="s">
        <v>639</v>
      </c>
      <c r="E460" s="1" t="s">
        <v>679</v>
      </c>
      <c r="F460" s="1" t="str">
        <f t="shared" si="21"/>
        <v>Paul Jiggins</v>
      </c>
      <c r="G460" s="1" t="s">
        <v>88</v>
      </c>
      <c r="H460" s="1" t="s">
        <v>233</v>
      </c>
      <c r="I460" s="1" t="s">
        <v>16</v>
      </c>
      <c r="J460" s="1" t="s">
        <v>17</v>
      </c>
      <c r="K460" s="1" t="s">
        <v>18</v>
      </c>
      <c r="L460" s="7">
        <v>43635.759027777778</v>
      </c>
      <c r="M460" s="1" t="s">
        <v>19</v>
      </c>
      <c r="N460" s="2">
        <v>43635.75</v>
      </c>
      <c r="O460" s="1" t="s">
        <v>618</v>
      </c>
      <c r="P460" s="1" t="s">
        <v>619</v>
      </c>
      <c r="Q460" s="1" t="s">
        <v>20</v>
      </c>
      <c r="R460" s="1" t="s">
        <v>26</v>
      </c>
      <c r="U460" t="str">
        <f t="array" ref="U460">LOOKUP(2,1/(COUNTIF($U$1:U459,$C$2:$C$550)=0),$C$2:$C$550)</f>
        <v>Cannot Generate report after DB Downgrade</v>
      </c>
      <c r="V460" s="3">
        <f t="shared" si="22"/>
        <v>43629</v>
      </c>
      <c r="W460" t="str">
        <f t="shared" si="23"/>
        <v>No</v>
      </c>
    </row>
    <row r="461" spans="1:23" ht="12.75" x14ac:dyDescent="0.2">
      <c r="A461" s="1">
        <v>111229</v>
      </c>
      <c r="B461" s="4">
        <v>43627.359722222223</v>
      </c>
      <c r="C461" s="1" t="s">
        <v>526</v>
      </c>
      <c r="D461" s="1" t="s">
        <v>639</v>
      </c>
      <c r="E461" s="1" t="s">
        <v>679</v>
      </c>
      <c r="F461" s="1" t="str">
        <f t="shared" si="21"/>
        <v>Paul Jiggins</v>
      </c>
      <c r="G461" s="1" t="s">
        <v>88</v>
      </c>
      <c r="H461" s="1" t="s">
        <v>233</v>
      </c>
      <c r="I461" s="1" t="s">
        <v>16</v>
      </c>
      <c r="J461" s="1" t="s">
        <v>44</v>
      </c>
      <c r="K461" s="1" t="s">
        <v>18</v>
      </c>
      <c r="L461" s="7">
        <v>43629.734722222223</v>
      </c>
      <c r="M461" s="1" t="s">
        <v>19</v>
      </c>
      <c r="N461" s="2">
        <v>43627.859722222223</v>
      </c>
      <c r="O461" s="1" t="s">
        <v>618</v>
      </c>
      <c r="P461" s="1" t="s">
        <v>619</v>
      </c>
      <c r="Q461" s="1" t="s">
        <v>20</v>
      </c>
      <c r="R461" s="1" t="s">
        <v>26</v>
      </c>
      <c r="U461" t="str">
        <f t="array" ref="U461">LOOKUP(2,1/(COUNTIF($U$1:U460,$C$2:$C$550)=0),$C$2:$C$550)</f>
        <v>VPN Setup</v>
      </c>
      <c r="V461" s="3" t="str">
        <f t="shared" si="22"/>
        <v>No SLA for Request</v>
      </c>
      <c r="W461" t="str">
        <f t="shared" si="23"/>
        <v>No</v>
      </c>
    </row>
    <row r="462" spans="1:23" ht="12.75" x14ac:dyDescent="0.2">
      <c r="A462" s="1">
        <v>111223</v>
      </c>
      <c r="B462" s="4">
        <v>43620.411805555559</v>
      </c>
      <c r="C462" s="1" t="s">
        <v>527</v>
      </c>
      <c r="D462" s="1" t="s">
        <v>628</v>
      </c>
      <c r="E462" s="1" t="s">
        <v>668</v>
      </c>
      <c r="F462" s="1" t="str">
        <f t="shared" si="21"/>
        <v>Aurora Miller</v>
      </c>
      <c r="G462" s="1" t="s">
        <v>35</v>
      </c>
      <c r="H462" s="1" t="s">
        <v>233</v>
      </c>
      <c r="I462" s="1" t="s">
        <v>16</v>
      </c>
      <c r="J462" s="1" t="s">
        <v>44</v>
      </c>
      <c r="K462" s="1" t="s">
        <v>18</v>
      </c>
      <c r="L462" s="7">
        <v>43626.620138888888</v>
      </c>
      <c r="M462" s="1" t="s">
        <v>19</v>
      </c>
      <c r="N462" s="2">
        <v>43620.911805555559</v>
      </c>
      <c r="O462" s="1" t="s">
        <v>618</v>
      </c>
      <c r="P462" s="1" t="s">
        <v>619</v>
      </c>
      <c r="Q462" s="1" t="s">
        <v>20</v>
      </c>
      <c r="R462" s="1" t="s">
        <v>21</v>
      </c>
      <c r="U462" t="str">
        <f t="array" ref="U462">LOOKUP(2,1/(COUNTIF($U$1:U461,$C$2:$C$550)=0),$C$2:$C$550)</f>
        <v>APP-SQLAP-10000 in Payables Module</v>
      </c>
      <c r="V462" s="3" t="str">
        <f t="shared" si="22"/>
        <v>No SLA for Request</v>
      </c>
      <c r="W462" t="str">
        <f t="shared" si="23"/>
        <v>No</v>
      </c>
    </row>
    <row r="463" spans="1:23" ht="12.75" x14ac:dyDescent="0.2">
      <c r="A463" s="1">
        <v>111191</v>
      </c>
      <c r="B463" s="4">
        <v>43587.361111111109</v>
      </c>
      <c r="C463" s="1" t="s">
        <v>528</v>
      </c>
      <c r="D463" s="1" t="s">
        <v>638</v>
      </c>
      <c r="E463" s="1" t="s">
        <v>678</v>
      </c>
      <c r="F463" s="1" t="str">
        <f t="shared" si="21"/>
        <v>Wilson Campus</v>
      </c>
      <c r="G463" s="1" t="s">
        <v>86</v>
      </c>
      <c r="H463" s="1" t="s">
        <v>233</v>
      </c>
      <c r="I463" s="1" t="s">
        <v>16</v>
      </c>
      <c r="J463" s="1" t="s">
        <v>17</v>
      </c>
      <c r="K463" s="1" t="s">
        <v>18</v>
      </c>
      <c r="L463" s="7">
        <v>43623.734722222223</v>
      </c>
      <c r="M463" s="1" t="s">
        <v>19</v>
      </c>
      <c r="N463" s="2" t="s">
        <v>620</v>
      </c>
      <c r="O463" s="1" t="s">
        <v>618</v>
      </c>
      <c r="P463" s="1" t="s">
        <v>619</v>
      </c>
      <c r="Q463" s="1" t="s">
        <v>20</v>
      </c>
      <c r="R463" s="1" t="s">
        <v>26</v>
      </c>
      <c r="U463" t="str">
        <f t="array" ref="U463">LOOKUP(2,1/(COUNTIF($U$1:U462,$C$2:$C$550)=0),$C$2:$C$550)</f>
        <v>Create Accounting - Accounting Class Error</v>
      </c>
      <c r="V463" s="3">
        <f t="shared" si="22"/>
        <v>43594</v>
      </c>
      <c r="W463" t="str">
        <f t="shared" si="23"/>
        <v>Yes</v>
      </c>
    </row>
    <row r="464" spans="1:23" ht="12.75" x14ac:dyDescent="0.2">
      <c r="A464" s="1">
        <v>111200</v>
      </c>
      <c r="B464" s="4">
        <v>43599.445833333331</v>
      </c>
      <c r="C464" s="1" t="s">
        <v>529</v>
      </c>
      <c r="D464" s="1" t="s">
        <v>635</v>
      </c>
      <c r="E464" s="1" t="s">
        <v>675</v>
      </c>
      <c r="F464" s="1" t="str">
        <f t="shared" si="21"/>
        <v>John Brown</v>
      </c>
      <c r="G464" s="1" t="s">
        <v>73</v>
      </c>
      <c r="H464" s="1" t="s">
        <v>233</v>
      </c>
      <c r="I464" s="1" t="s">
        <v>16</v>
      </c>
      <c r="J464" s="1" t="s">
        <v>17</v>
      </c>
      <c r="K464" s="1" t="s">
        <v>18</v>
      </c>
      <c r="L464" s="7">
        <v>43619.746527777781</v>
      </c>
      <c r="M464" s="1" t="s">
        <v>19</v>
      </c>
      <c r="N464" s="2">
        <v>43599.945833333331</v>
      </c>
      <c r="O464" s="1" t="s">
        <v>618</v>
      </c>
      <c r="P464" s="1" t="s">
        <v>619</v>
      </c>
      <c r="Q464" s="1" t="s">
        <v>20</v>
      </c>
      <c r="R464" s="1" t="s">
        <v>21</v>
      </c>
      <c r="U464" t="str">
        <f t="array" ref="U464">LOOKUP(2,1/(COUNTIF($U$1:U463,$C$2:$C$550)=0),$C$2:$C$550)</f>
        <v>12/03/2020 11:37AM ODSM Issue</v>
      </c>
      <c r="V464" s="3">
        <f t="shared" si="22"/>
        <v>43606</v>
      </c>
      <c r="W464" t="str">
        <f t="shared" si="23"/>
        <v>No</v>
      </c>
    </row>
    <row r="465" spans="1:23" ht="12.75" x14ac:dyDescent="0.2">
      <c r="A465" s="1">
        <v>111192</v>
      </c>
      <c r="B465" s="4">
        <v>43588.470138888886</v>
      </c>
      <c r="C465" s="1" t="s">
        <v>530</v>
      </c>
      <c r="D465" s="1" t="s">
        <v>637</v>
      </c>
      <c r="E465" s="1" t="s">
        <v>677</v>
      </c>
      <c r="F465" s="1" t="str">
        <f t="shared" si="21"/>
        <v>Julius Wright</v>
      </c>
      <c r="G465" s="1" t="s">
        <v>83</v>
      </c>
      <c r="H465" s="1" t="s">
        <v>233</v>
      </c>
      <c r="I465" s="1" t="s">
        <v>16</v>
      </c>
      <c r="J465" s="1" t="s">
        <v>17</v>
      </c>
      <c r="K465" s="1" t="s">
        <v>18</v>
      </c>
      <c r="L465" s="7">
        <v>43619.727083333331</v>
      </c>
      <c r="M465" s="1" t="s">
        <v>19</v>
      </c>
      <c r="N465" s="2">
        <v>43588.970138888886</v>
      </c>
      <c r="O465" s="1" t="s">
        <v>618</v>
      </c>
      <c r="P465" s="1" t="s">
        <v>619</v>
      </c>
      <c r="Q465" s="1" t="s">
        <v>20</v>
      </c>
      <c r="R465" s="1" t="s">
        <v>26</v>
      </c>
      <c r="U465" t="str">
        <f t="array" ref="U465">LOOKUP(2,1/(COUNTIF($U$1:U464,$C$2:$C$550)=0),$C$2:$C$550)</f>
        <v>12/01/2020 11:58AM ODSM Login Issue</v>
      </c>
      <c r="V465" s="3">
        <f t="shared" si="22"/>
        <v>43595</v>
      </c>
      <c r="W465" t="str">
        <f t="shared" si="23"/>
        <v>No</v>
      </c>
    </row>
    <row r="466" spans="1:23" ht="12.75" x14ac:dyDescent="0.2">
      <c r="A466" s="1">
        <v>111213</v>
      </c>
      <c r="B466" s="4">
        <v>43613.570833333331</v>
      </c>
      <c r="C466" s="1" t="s">
        <v>531</v>
      </c>
      <c r="D466" s="1" t="s">
        <v>662</v>
      </c>
      <c r="E466" s="1" t="s">
        <v>701</v>
      </c>
      <c r="F466" s="1" t="str">
        <f t="shared" si="21"/>
        <v>Will Roberts</v>
      </c>
      <c r="G466" s="1" t="s">
        <v>532</v>
      </c>
      <c r="H466" s="1" t="s">
        <v>233</v>
      </c>
      <c r="I466" s="1" t="s">
        <v>16</v>
      </c>
      <c r="J466" s="1" t="s">
        <v>44</v>
      </c>
      <c r="K466" s="1" t="s">
        <v>18</v>
      </c>
      <c r="L466" s="7">
        <v>43616.745138888888</v>
      </c>
      <c r="M466" s="1" t="s">
        <v>19</v>
      </c>
      <c r="N466" s="2">
        <v>43614.070833333331</v>
      </c>
      <c r="O466" s="1" t="s">
        <v>618</v>
      </c>
      <c r="P466" s="1" t="s">
        <v>619</v>
      </c>
      <c r="Q466" s="1" t="s">
        <v>48</v>
      </c>
      <c r="R466" s="1" t="s">
        <v>26</v>
      </c>
      <c r="U466" t="str">
        <f t="array" ref="U466">LOOKUP(2,1/(COUNTIF($U$1:U465,$C$2:$C$550)=0),$C$2:$C$550)</f>
        <v>Errors in ODSM</v>
      </c>
      <c r="V466" s="3" t="str">
        <f t="shared" si="22"/>
        <v>No SLA for Request</v>
      </c>
      <c r="W466" t="str">
        <f t="shared" si="23"/>
        <v>No</v>
      </c>
    </row>
    <row r="467" spans="1:23" ht="12.75" x14ac:dyDescent="0.2">
      <c r="A467" s="1">
        <v>111195</v>
      </c>
      <c r="B467" s="4">
        <v>43592.375</v>
      </c>
      <c r="C467" s="1" t="s">
        <v>533</v>
      </c>
      <c r="D467" s="1" t="s">
        <v>639</v>
      </c>
      <c r="E467" s="1" t="s">
        <v>679</v>
      </c>
      <c r="F467" s="1" t="str">
        <f t="shared" si="21"/>
        <v>Paul Jiggins</v>
      </c>
      <c r="G467" s="1" t="s">
        <v>88</v>
      </c>
      <c r="H467" s="1" t="s">
        <v>233</v>
      </c>
      <c r="I467" s="1" t="s">
        <v>16</v>
      </c>
      <c r="J467" s="1" t="s">
        <v>44</v>
      </c>
      <c r="K467" s="1" t="s">
        <v>18</v>
      </c>
      <c r="L467" s="7">
        <v>43614.627083333333</v>
      </c>
      <c r="M467" s="1" t="s">
        <v>19</v>
      </c>
      <c r="N467" s="2">
        <v>43592.875</v>
      </c>
      <c r="O467" s="1" t="s">
        <v>618</v>
      </c>
      <c r="P467" s="1" t="s">
        <v>619</v>
      </c>
      <c r="Q467" s="1" t="s">
        <v>20</v>
      </c>
      <c r="R467" s="1" t="s">
        <v>26</v>
      </c>
      <c r="U467" t="str">
        <f t="array" ref="U467">LOOKUP(2,1/(COUNTIF($U$1:U466,$C$2:$C$550)=0),$C$2:$C$550)</f>
        <v>Slowdown in JDE Prod</v>
      </c>
      <c r="V467" s="3" t="str">
        <f t="shared" si="22"/>
        <v>No SLA for Request</v>
      </c>
      <c r="W467" t="str">
        <f t="shared" si="23"/>
        <v>No</v>
      </c>
    </row>
    <row r="468" spans="1:23" ht="12.75" x14ac:dyDescent="0.2">
      <c r="A468" s="1">
        <v>111204</v>
      </c>
      <c r="B468" s="4">
        <v>43602.463194444441</v>
      </c>
      <c r="C468" s="1" t="s">
        <v>534</v>
      </c>
      <c r="D468" s="1" t="s">
        <v>624</v>
      </c>
      <c r="E468" s="1" t="s">
        <v>635</v>
      </c>
      <c r="F468" s="1" t="str">
        <f t="shared" si="21"/>
        <v>Jasper John</v>
      </c>
      <c r="G468" s="1" t="s">
        <v>14</v>
      </c>
      <c r="H468" s="1" t="s">
        <v>233</v>
      </c>
      <c r="I468" s="1" t="s">
        <v>16</v>
      </c>
      <c r="J468" s="1" t="s">
        <v>44</v>
      </c>
      <c r="K468" s="1" t="s">
        <v>18</v>
      </c>
      <c r="L468" s="7">
        <v>43613.557638888888</v>
      </c>
      <c r="M468" s="1" t="s">
        <v>19</v>
      </c>
      <c r="N468" s="2">
        <v>43602.963194444441</v>
      </c>
      <c r="O468" s="1" t="s">
        <v>618</v>
      </c>
      <c r="P468" s="1" t="s">
        <v>619</v>
      </c>
      <c r="Q468" s="1" t="s">
        <v>20</v>
      </c>
      <c r="R468" s="1" t="s">
        <v>21</v>
      </c>
      <c r="U468" t="str">
        <f t="array" ref="U468">LOOKUP(2,1/(COUNTIF($U$1:U467,$C$2:$C$550)=0),$C$2:$C$550)</f>
        <v>End date element entries for 300 Employees</v>
      </c>
      <c r="V468" s="3" t="str">
        <f t="shared" si="22"/>
        <v>No SLA for Request</v>
      </c>
      <c r="W468" t="str">
        <f t="shared" si="23"/>
        <v>No</v>
      </c>
    </row>
    <row r="469" spans="1:23" ht="12.75" x14ac:dyDescent="0.2">
      <c r="A469" s="1">
        <v>111165</v>
      </c>
      <c r="B469" s="4">
        <v>43557.703472222223</v>
      </c>
      <c r="C469" s="1" t="s">
        <v>535</v>
      </c>
      <c r="D469" s="1" t="s">
        <v>650</v>
      </c>
      <c r="E469" s="1" t="s">
        <v>690</v>
      </c>
      <c r="F469" s="1" t="str">
        <f t="shared" si="21"/>
        <v>Bladimir Macdonald</v>
      </c>
      <c r="G469" s="1" t="s">
        <v>271</v>
      </c>
      <c r="H469" s="1" t="s">
        <v>233</v>
      </c>
      <c r="I469" s="1" t="s">
        <v>16</v>
      </c>
      <c r="J469" s="1" t="s">
        <v>17</v>
      </c>
      <c r="K469" s="1" t="s">
        <v>18</v>
      </c>
      <c r="L469" s="7">
        <v>43606.759722222225</v>
      </c>
      <c r="M469" s="1" t="s">
        <v>19</v>
      </c>
      <c r="N469" s="2" t="s">
        <v>620</v>
      </c>
      <c r="O469" s="1" t="s">
        <v>618</v>
      </c>
      <c r="P469" s="1" t="s">
        <v>619</v>
      </c>
      <c r="Q469" s="1" t="s">
        <v>20</v>
      </c>
      <c r="R469" s="1" t="s">
        <v>21</v>
      </c>
      <c r="U469" t="str">
        <f t="array" ref="U469">LOOKUP(2,1/(COUNTIF($U$1:U468,$C$2:$C$550)=0),$C$2:$C$550)</f>
        <v>Java loads but won't launch applet</v>
      </c>
      <c r="V469" s="3">
        <f t="shared" si="22"/>
        <v>43564</v>
      </c>
      <c r="W469" t="str">
        <f t="shared" si="23"/>
        <v>Yes</v>
      </c>
    </row>
    <row r="470" spans="1:23" ht="12.75" x14ac:dyDescent="0.2">
      <c r="A470" s="1">
        <v>111179</v>
      </c>
      <c r="B470" s="4">
        <v>43572.544444444444</v>
      </c>
      <c r="C470" s="1" t="s">
        <v>536</v>
      </c>
      <c r="D470" s="1" t="s">
        <v>639</v>
      </c>
      <c r="E470" s="1" t="s">
        <v>679</v>
      </c>
      <c r="F470" s="1" t="str">
        <f t="shared" si="21"/>
        <v>Paul Jiggins</v>
      </c>
      <c r="G470" s="1" t="s">
        <v>88</v>
      </c>
      <c r="H470" s="1" t="s">
        <v>233</v>
      </c>
      <c r="I470" s="1" t="s">
        <v>16</v>
      </c>
      <c r="J470" s="1" t="s">
        <v>17</v>
      </c>
      <c r="K470" s="1" t="s">
        <v>18</v>
      </c>
      <c r="L470" s="7">
        <v>43594.720833333333</v>
      </c>
      <c r="M470" s="1" t="s">
        <v>19</v>
      </c>
      <c r="N470" s="2">
        <v>43573.044444444444</v>
      </c>
      <c r="O470" s="1" t="s">
        <v>618</v>
      </c>
      <c r="P470" s="1" t="s">
        <v>619</v>
      </c>
      <c r="Q470" s="1" t="s">
        <v>20</v>
      </c>
      <c r="R470" s="1" t="s">
        <v>26</v>
      </c>
      <c r="U470" t="str">
        <f t="array" ref="U470">LOOKUP(2,1/(COUNTIF($U$1:U469,$C$2:$C$550)=0),$C$2:$C$550)</f>
        <v>Slow Performance</v>
      </c>
      <c r="V470" s="3">
        <f t="shared" si="22"/>
        <v>43579</v>
      </c>
      <c r="W470" t="str">
        <f t="shared" si="23"/>
        <v>No</v>
      </c>
    </row>
    <row r="471" spans="1:23" ht="12.75" x14ac:dyDescent="0.2">
      <c r="A471" s="1">
        <v>111176</v>
      </c>
      <c r="B471" s="4">
        <v>43567.497916666667</v>
      </c>
      <c r="C471" s="1" t="s">
        <v>537</v>
      </c>
      <c r="D471" s="1" t="s">
        <v>641</v>
      </c>
      <c r="E471" s="1" t="s">
        <v>681</v>
      </c>
      <c r="F471" s="1" t="str">
        <f t="shared" si="21"/>
        <v>Kimberly Jones</v>
      </c>
      <c r="G471" s="1" t="s">
        <v>106</v>
      </c>
      <c r="H471" s="1" t="s">
        <v>233</v>
      </c>
      <c r="I471" s="1" t="s">
        <v>16</v>
      </c>
      <c r="J471" s="1" t="s">
        <v>17</v>
      </c>
      <c r="K471" s="1" t="s">
        <v>18</v>
      </c>
      <c r="L471" s="7">
        <v>43594.71875</v>
      </c>
      <c r="M471" s="1" t="s">
        <v>19</v>
      </c>
      <c r="N471" s="2">
        <v>43591.708333333336</v>
      </c>
      <c r="O471" s="1" t="s">
        <v>618</v>
      </c>
      <c r="P471" s="1" t="s">
        <v>619</v>
      </c>
      <c r="Q471" s="1" t="s">
        <v>20</v>
      </c>
      <c r="R471" s="1" t="s">
        <v>26</v>
      </c>
      <c r="U471" t="str">
        <f t="array" ref="U471">LOOKUP(2,1/(COUNTIF($U$1:U470,$C$2:$C$550)=0),$C$2:$C$550)</f>
        <v>UP Los Baños not included in PMP</v>
      </c>
      <c r="V471" s="3">
        <f t="shared" si="22"/>
        <v>43574</v>
      </c>
      <c r="W471" t="str">
        <f t="shared" si="23"/>
        <v>No</v>
      </c>
    </row>
    <row r="472" spans="1:23" ht="12.75" x14ac:dyDescent="0.2">
      <c r="A472" s="1">
        <v>111175</v>
      </c>
      <c r="B472" s="4">
        <v>43566.444444444445</v>
      </c>
      <c r="C472" s="1" t="s">
        <v>538</v>
      </c>
      <c r="D472" s="1" t="s">
        <v>637</v>
      </c>
      <c r="E472" s="1" t="s">
        <v>677</v>
      </c>
      <c r="F472" s="1" t="str">
        <f t="shared" si="21"/>
        <v>Julius Wright</v>
      </c>
      <c r="G472" s="1" t="s">
        <v>83</v>
      </c>
      <c r="H472" s="1" t="s">
        <v>233</v>
      </c>
      <c r="I472" s="1" t="s">
        <v>16</v>
      </c>
      <c r="J472" s="1" t="s">
        <v>17</v>
      </c>
      <c r="K472" s="1" t="s">
        <v>18</v>
      </c>
      <c r="L472" s="7">
        <v>43591.780555555553</v>
      </c>
      <c r="M472" s="1" t="s">
        <v>19</v>
      </c>
      <c r="N472" s="2">
        <v>43566.944444444445</v>
      </c>
      <c r="O472" s="1" t="s">
        <v>618</v>
      </c>
      <c r="P472" s="1" t="s">
        <v>619</v>
      </c>
      <c r="Q472" s="1" t="s">
        <v>20</v>
      </c>
      <c r="R472" s="1" t="s">
        <v>26</v>
      </c>
      <c r="U472" t="str">
        <f t="array" ref="U472">LOOKUP(2,1/(COUNTIF($U$1:U471,$C$2:$C$550)=0),$C$2:$C$550)</f>
        <v>SPMS - Approver's Page</v>
      </c>
      <c r="V472" s="3">
        <f t="shared" si="22"/>
        <v>43573</v>
      </c>
      <c r="W472" t="str">
        <f t="shared" si="23"/>
        <v>No</v>
      </c>
    </row>
    <row r="473" spans="1:23" ht="12.75" x14ac:dyDescent="0.2">
      <c r="A473" s="1">
        <v>111164</v>
      </c>
      <c r="B473" s="4">
        <v>43557.661111111112</v>
      </c>
      <c r="C473" s="1" t="s">
        <v>539</v>
      </c>
      <c r="D473" s="1" t="s">
        <v>637</v>
      </c>
      <c r="E473" s="1" t="s">
        <v>677</v>
      </c>
      <c r="F473" s="1" t="str">
        <f t="shared" si="21"/>
        <v>Julius Wright</v>
      </c>
      <c r="G473" s="1" t="s">
        <v>83</v>
      </c>
      <c r="H473" s="1" t="s">
        <v>233</v>
      </c>
      <c r="I473" s="1" t="s">
        <v>16</v>
      </c>
      <c r="J473" s="1" t="s">
        <v>17</v>
      </c>
      <c r="K473" s="1" t="s">
        <v>18</v>
      </c>
      <c r="L473" s="7">
        <v>43588.719444444447</v>
      </c>
      <c r="M473" s="1" t="s">
        <v>19</v>
      </c>
      <c r="N473" s="2">
        <v>43558.161111111112</v>
      </c>
      <c r="O473" s="1" t="s">
        <v>618</v>
      </c>
      <c r="P473" s="1" t="s">
        <v>619</v>
      </c>
      <c r="Q473" s="1" t="s">
        <v>20</v>
      </c>
      <c r="R473" s="1" t="s">
        <v>26</v>
      </c>
      <c r="U473" t="str">
        <f t="array" ref="U473">LOOKUP(2,1/(COUNTIF($U$1:U472,$C$2:$C$550)=0),$C$2:$C$550)</f>
        <v>Self Service - Legislative Information</v>
      </c>
      <c r="V473" s="3">
        <f t="shared" si="22"/>
        <v>43564</v>
      </c>
      <c r="W473" t="str">
        <f t="shared" si="23"/>
        <v>No</v>
      </c>
    </row>
    <row r="474" spans="1:23" ht="12.75" x14ac:dyDescent="0.2">
      <c r="A474" s="1">
        <v>111145</v>
      </c>
      <c r="B474" s="4">
        <v>43542.549305555556</v>
      </c>
      <c r="C474" s="1" t="s">
        <v>540</v>
      </c>
      <c r="D474" s="1" t="s">
        <v>663</v>
      </c>
      <c r="E474" s="1" t="s">
        <v>702</v>
      </c>
      <c r="F474" s="1" t="str">
        <f t="shared" si="21"/>
        <v>Kezia Richards</v>
      </c>
      <c r="G474" s="1" t="s">
        <v>541</v>
      </c>
      <c r="H474" s="1" t="s">
        <v>233</v>
      </c>
      <c r="I474" s="1" t="s">
        <v>16</v>
      </c>
      <c r="J474" s="1" t="s">
        <v>17</v>
      </c>
      <c r="K474" s="1" t="s">
        <v>18</v>
      </c>
      <c r="L474" s="7">
        <v>43587.731249999997</v>
      </c>
      <c r="M474" s="1" t="s">
        <v>19</v>
      </c>
      <c r="N474" s="2">
        <v>43543.049305555556</v>
      </c>
      <c r="O474" s="1" t="s">
        <v>618</v>
      </c>
      <c r="P474" s="1" t="s">
        <v>619</v>
      </c>
      <c r="Q474" s="1" t="s">
        <v>20</v>
      </c>
      <c r="R474" s="1" t="s">
        <v>26</v>
      </c>
      <c r="U474" t="str">
        <f t="array" ref="U474">LOOKUP(2,1/(COUNTIF($U$1:U473,$C$2:$C$550)=0),$C$2:$C$550)</f>
        <v>Applying Withholding Tax</v>
      </c>
      <c r="V474" s="3">
        <f t="shared" si="22"/>
        <v>43549</v>
      </c>
      <c r="W474" t="str">
        <f t="shared" si="23"/>
        <v>No</v>
      </c>
    </row>
    <row r="475" spans="1:23" ht="12.75" x14ac:dyDescent="0.2">
      <c r="A475" s="1">
        <v>111186</v>
      </c>
      <c r="B475" s="4">
        <v>43580.675694444442</v>
      </c>
      <c r="C475" s="1" t="s">
        <v>542</v>
      </c>
      <c r="D475" s="1" t="s">
        <v>654</v>
      </c>
      <c r="E475" s="1" t="s">
        <v>693</v>
      </c>
      <c r="F475" s="1" t="str">
        <f t="shared" si="21"/>
        <v>Pradeep Sharma</v>
      </c>
      <c r="G475" s="1" t="s">
        <v>314</v>
      </c>
      <c r="H475" s="1" t="s">
        <v>233</v>
      </c>
      <c r="I475" s="1" t="s">
        <v>29</v>
      </c>
      <c r="J475" s="1" t="s">
        <v>17</v>
      </c>
      <c r="K475" s="1" t="s">
        <v>60</v>
      </c>
      <c r="L475" s="7">
        <v>43580.675694444442</v>
      </c>
      <c r="M475" s="1" t="s">
        <v>24</v>
      </c>
      <c r="N475" s="2">
        <v>43581.175694444442</v>
      </c>
      <c r="O475" s="1" t="s">
        <v>619</v>
      </c>
      <c r="P475" s="1" t="s">
        <v>619</v>
      </c>
      <c r="Q475" s="1" t="s">
        <v>194</v>
      </c>
      <c r="R475" s="1" t="s">
        <v>104</v>
      </c>
      <c r="U475" t="str">
        <f t="array" ref="U475">LOOKUP(2,1/(COUNTIF($U$1:U474,$C$2:$C$550)=0),$C$2:$C$550)</f>
        <v>Error Uploading Template in Report Definition</v>
      </c>
      <c r="V475" s="3">
        <f t="shared" si="22"/>
        <v>43587</v>
      </c>
      <c r="W475" t="str">
        <f t="shared" si="23"/>
        <v>Yes</v>
      </c>
    </row>
    <row r="476" spans="1:23" ht="12.75" x14ac:dyDescent="0.2">
      <c r="A476" s="1">
        <v>111170</v>
      </c>
      <c r="B476" s="4">
        <v>43560.636111111111</v>
      </c>
      <c r="C476" s="1" t="s">
        <v>543</v>
      </c>
      <c r="D476" s="1" t="s">
        <v>639</v>
      </c>
      <c r="E476" s="1" t="s">
        <v>679</v>
      </c>
      <c r="F476" s="1" t="str">
        <f t="shared" si="21"/>
        <v>Paul Jiggins</v>
      </c>
      <c r="G476" s="1" t="s">
        <v>88</v>
      </c>
      <c r="H476" s="1" t="s">
        <v>233</v>
      </c>
      <c r="I476" s="1" t="s">
        <v>16</v>
      </c>
      <c r="J476" s="1" t="s">
        <v>17</v>
      </c>
      <c r="K476" s="1" t="s">
        <v>18</v>
      </c>
      <c r="L476" s="7">
        <v>43577.731944444444</v>
      </c>
      <c r="M476" s="1" t="s">
        <v>19</v>
      </c>
      <c r="N476" s="2">
        <v>43561.136111111111</v>
      </c>
      <c r="O476" s="1" t="s">
        <v>618</v>
      </c>
      <c r="P476" s="1" t="s">
        <v>619</v>
      </c>
      <c r="Q476" s="1" t="s">
        <v>20</v>
      </c>
      <c r="R476" s="1" t="s">
        <v>26</v>
      </c>
      <c r="U476" t="str">
        <f t="array" ref="U476">LOOKUP(2,1/(COUNTIF($U$1:U475,$C$2:$C$550)=0),$C$2:$C$550)</f>
        <v>Chedft_2018 Error Generating</v>
      </c>
      <c r="V476" s="3">
        <f t="shared" si="22"/>
        <v>43567</v>
      </c>
      <c r="W476" t="str">
        <f t="shared" si="23"/>
        <v>No</v>
      </c>
    </row>
    <row r="477" spans="1:23" ht="12.75" x14ac:dyDescent="0.2">
      <c r="A477" s="1">
        <v>111169</v>
      </c>
      <c r="B477" s="4">
        <v>43559.681944444441</v>
      </c>
      <c r="C477" s="1" t="s">
        <v>544</v>
      </c>
      <c r="D477" s="1" t="s">
        <v>637</v>
      </c>
      <c r="E477" s="1" t="s">
        <v>677</v>
      </c>
      <c r="F477" s="1" t="str">
        <f t="shared" si="21"/>
        <v>Julius Wright</v>
      </c>
      <c r="G477" s="1" t="s">
        <v>83</v>
      </c>
      <c r="H477" s="1" t="s">
        <v>233</v>
      </c>
      <c r="I477" s="1" t="s">
        <v>16</v>
      </c>
      <c r="J477" s="1" t="s">
        <v>17</v>
      </c>
      <c r="K477" s="1" t="s">
        <v>18</v>
      </c>
      <c r="L477" s="7">
        <v>43577.731944444444</v>
      </c>
      <c r="M477" s="1" t="s">
        <v>19</v>
      </c>
      <c r="N477" s="2">
        <v>43560.181944444441</v>
      </c>
      <c r="O477" s="1" t="s">
        <v>618</v>
      </c>
      <c r="P477" s="1" t="s">
        <v>619</v>
      </c>
      <c r="Q477" s="1" t="s">
        <v>20</v>
      </c>
      <c r="R477" s="1" t="s">
        <v>26</v>
      </c>
      <c r="U477" t="str">
        <f t="array" ref="U477">LOOKUP(2,1/(COUNTIF($U$1:U476,$C$2:$C$550)=0),$C$2:$C$550)</f>
        <v>Create Accounting Warning Error Messages</v>
      </c>
      <c r="V477" s="3">
        <f t="shared" si="22"/>
        <v>43566</v>
      </c>
      <c r="W477" t="str">
        <f t="shared" si="23"/>
        <v>No</v>
      </c>
    </row>
    <row r="478" spans="1:23" ht="12.75" x14ac:dyDescent="0.2">
      <c r="A478" s="1">
        <v>111163</v>
      </c>
      <c r="B478" s="4">
        <v>43556.560416666667</v>
      </c>
      <c r="C478" s="1" t="s">
        <v>545</v>
      </c>
      <c r="D478" s="1" t="s">
        <v>663</v>
      </c>
      <c r="E478" s="1" t="s">
        <v>702</v>
      </c>
      <c r="F478" s="1" t="str">
        <f t="shared" si="21"/>
        <v>Kezia Richards</v>
      </c>
      <c r="G478" s="1" t="s">
        <v>541</v>
      </c>
      <c r="H478" s="1" t="s">
        <v>233</v>
      </c>
      <c r="I478" s="1" t="s">
        <v>16</v>
      </c>
      <c r="J478" s="1" t="s">
        <v>17</v>
      </c>
      <c r="K478" s="1" t="s">
        <v>18</v>
      </c>
      <c r="L478" s="7">
        <v>43577.731944444444</v>
      </c>
      <c r="M478" s="1" t="s">
        <v>19</v>
      </c>
      <c r="N478" s="2">
        <v>43557.060416666667</v>
      </c>
      <c r="O478" s="1" t="s">
        <v>618</v>
      </c>
      <c r="P478" s="1" t="s">
        <v>619</v>
      </c>
      <c r="Q478" s="1" t="s">
        <v>20</v>
      </c>
      <c r="R478" s="1" t="s">
        <v>26</v>
      </c>
      <c r="U478" t="str">
        <f t="array" ref="U478">LOOKUP(2,1/(COUNTIF($U$1:U477,$C$2:$C$550)=0),$C$2:$C$550)</f>
        <v>FORTIGATE 200E Expiration.</v>
      </c>
      <c r="V478" s="3">
        <f t="shared" si="22"/>
        <v>43563</v>
      </c>
      <c r="W478" t="str">
        <f t="shared" si="23"/>
        <v>No</v>
      </c>
    </row>
    <row r="479" spans="1:23" ht="12.75" x14ac:dyDescent="0.2">
      <c r="A479" s="1">
        <v>111160</v>
      </c>
      <c r="B479" s="4">
        <v>43552.651388888888</v>
      </c>
      <c r="C479" s="1" t="s">
        <v>546</v>
      </c>
      <c r="D479" s="1" t="s">
        <v>638</v>
      </c>
      <c r="E479" s="1" t="s">
        <v>678</v>
      </c>
      <c r="F479" s="1" t="str">
        <f t="shared" si="21"/>
        <v>Wilson Campus</v>
      </c>
      <c r="G479" s="1" t="s">
        <v>86</v>
      </c>
      <c r="H479" s="1" t="s">
        <v>233</v>
      </c>
      <c r="I479" s="1" t="s">
        <v>16</v>
      </c>
      <c r="J479" s="1" t="s">
        <v>44</v>
      </c>
      <c r="K479" s="1" t="s">
        <v>18</v>
      </c>
      <c r="L479" s="7">
        <v>43577.731944444444</v>
      </c>
      <c r="M479" s="1" t="s">
        <v>19</v>
      </c>
      <c r="N479" s="2">
        <v>43553.151388888888</v>
      </c>
      <c r="O479" s="1" t="s">
        <v>618</v>
      </c>
      <c r="P479" s="1" t="s">
        <v>619</v>
      </c>
      <c r="Q479" s="1" t="s">
        <v>20</v>
      </c>
      <c r="R479" s="1" t="s">
        <v>26</v>
      </c>
      <c r="U479" t="str">
        <f t="array" ref="U479">LOOKUP(2,1/(COUNTIF($U$1:U478,$C$2:$C$550)=0),$C$2:$C$550)</f>
        <v>SQL ERROR</v>
      </c>
      <c r="V479" s="3" t="str">
        <f t="shared" si="22"/>
        <v>No SLA for Request</v>
      </c>
      <c r="W479" t="str">
        <f t="shared" si="23"/>
        <v>No</v>
      </c>
    </row>
    <row r="480" spans="1:23" ht="12.75" x14ac:dyDescent="0.2">
      <c r="A480" s="1">
        <v>111159</v>
      </c>
      <c r="B480" s="4">
        <v>43552.490277777775</v>
      </c>
      <c r="C480" s="1" t="s">
        <v>547</v>
      </c>
      <c r="D480" s="1" t="s">
        <v>635</v>
      </c>
      <c r="E480" s="1" t="s">
        <v>675</v>
      </c>
      <c r="F480" s="1" t="str">
        <f t="shared" si="21"/>
        <v>John Brown</v>
      </c>
      <c r="G480" s="1" t="s">
        <v>73</v>
      </c>
      <c r="H480" s="1" t="s">
        <v>233</v>
      </c>
      <c r="I480" s="1" t="s">
        <v>16</v>
      </c>
      <c r="J480" s="1" t="s">
        <v>17</v>
      </c>
      <c r="K480" s="1" t="s">
        <v>18</v>
      </c>
      <c r="L480" s="7">
        <v>43571.746527777781</v>
      </c>
      <c r="M480" s="1" t="s">
        <v>19</v>
      </c>
      <c r="N480" s="2">
        <v>43552.990277777775</v>
      </c>
      <c r="O480" s="1" t="s">
        <v>618</v>
      </c>
      <c r="P480" s="1" t="s">
        <v>619</v>
      </c>
      <c r="Q480" s="1" t="s">
        <v>20</v>
      </c>
      <c r="R480" s="1" t="s">
        <v>21</v>
      </c>
      <c r="U480" t="str">
        <f t="array" ref="U480">LOOKUP(2,1/(COUNTIF($U$1:U479,$C$2:$C$550)=0),$C$2:$C$550)</f>
        <v>JDE Slowdown 04 February 2019</v>
      </c>
      <c r="V480" s="3">
        <f t="shared" si="22"/>
        <v>43559</v>
      </c>
      <c r="W480" t="str">
        <f t="shared" si="23"/>
        <v>No</v>
      </c>
    </row>
    <row r="481" spans="1:23" ht="12.75" x14ac:dyDescent="0.2">
      <c r="A481" s="1">
        <v>111155</v>
      </c>
      <c r="B481" s="4">
        <v>43546.387499999997</v>
      </c>
      <c r="C481" s="1" t="s">
        <v>548</v>
      </c>
      <c r="D481" s="1" t="s">
        <v>639</v>
      </c>
      <c r="E481" s="1" t="s">
        <v>679</v>
      </c>
      <c r="F481" s="1" t="str">
        <f t="shared" si="21"/>
        <v>Paul Jiggins</v>
      </c>
      <c r="G481" s="1" t="s">
        <v>88</v>
      </c>
      <c r="H481" s="1" t="s">
        <v>233</v>
      </c>
      <c r="I481" s="1" t="s">
        <v>16</v>
      </c>
      <c r="J481" s="1" t="s">
        <v>17</v>
      </c>
      <c r="K481" s="1" t="s">
        <v>18</v>
      </c>
      <c r="L481" s="7">
        <v>43570.775694444441</v>
      </c>
      <c r="M481" s="1" t="s">
        <v>19</v>
      </c>
      <c r="N481" s="2">
        <v>43546.887499999997</v>
      </c>
      <c r="O481" s="1" t="s">
        <v>618</v>
      </c>
      <c r="P481" s="1" t="s">
        <v>619</v>
      </c>
      <c r="Q481" s="1" t="s">
        <v>20</v>
      </c>
      <c r="R481" s="1" t="s">
        <v>26</v>
      </c>
      <c r="U481" t="str">
        <f t="array" ref="U481">LOOKUP(2,1/(COUNTIF($U$1:U480,$C$2:$C$550)=0),$C$2:$C$550)</f>
        <v>JDE Slowdown 29 January 2019</v>
      </c>
      <c r="V481" s="3">
        <f t="shared" si="22"/>
        <v>43553</v>
      </c>
      <c r="W481" t="str">
        <f t="shared" si="23"/>
        <v>No</v>
      </c>
    </row>
    <row r="482" spans="1:23" ht="12.75" x14ac:dyDescent="0.2">
      <c r="A482" s="1">
        <v>111166</v>
      </c>
      <c r="B482" s="4">
        <v>43558.425000000003</v>
      </c>
      <c r="C482" s="1" t="s">
        <v>549</v>
      </c>
      <c r="D482" s="1" t="s">
        <v>639</v>
      </c>
      <c r="E482" s="1" t="s">
        <v>679</v>
      </c>
      <c r="F482" s="1" t="str">
        <f t="shared" si="21"/>
        <v>Paul Jiggins</v>
      </c>
      <c r="G482" s="1" t="s">
        <v>88</v>
      </c>
      <c r="H482" s="1" t="s">
        <v>233</v>
      </c>
      <c r="I482" s="1" t="s">
        <v>16</v>
      </c>
      <c r="J482" s="1" t="s">
        <v>17</v>
      </c>
      <c r="K482" s="1" t="s">
        <v>18</v>
      </c>
      <c r="L482" s="7">
        <v>43565.775000000001</v>
      </c>
      <c r="M482" s="1" t="s">
        <v>19</v>
      </c>
      <c r="N482" s="2">
        <v>43558.925000000003</v>
      </c>
      <c r="O482" s="1" t="s">
        <v>618</v>
      </c>
      <c r="P482" s="1" t="s">
        <v>619</v>
      </c>
      <c r="Q482" s="1" t="s">
        <v>20</v>
      </c>
      <c r="R482" s="1" t="s">
        <v>26</v>
      </c>
      <c r="U482" t="str">
        <f t="array" ref="U482">LOOKUP(2,1/(COUNTIF($U$1:U481,$C$2:$C$550)=0),$C$2:$C$550)</f>
        <v>JDE Prod Slowdown (17 Apr 2019)</v>
      </c>
      <c r="V482" s="3">
        <f t="shared" si="22"/>
        <v>43565</v>
      </c>
      <c r="W482" t="str">
        <f t="shared" si="23"/>
        <v>No</v>
      </c>
    </row>
    <row r="483" spans="1:23" ht="12.75" x14ac:dyDescent="0.2">
      <c r="A483" s="1">
        <v>111156</v>
      </c>
      <c r="B483" s="4">
        <v>43550.654166666667</v>
      </c>
      <c r="C483" s="1" t="s">
        <v>550</v>
      </c>
      <c r="D483" s="1" t="s">
        <v>628</v>
      </c>
      <c r="E483" s="1" t="s">
        <v>668</v>
      </c>
      <c r="F483" s="1" t="str">
        <f t="shared" si="21"/>
        <v>Aurora Miller</v>
      </c>
      <c r="G483" s="1" t="s">
        <v>35</v>
      </c>
      <c r="H483" s="1" t="s">
        <v>233</v>
      </c>
      <c r="I483" s="1" t="s">
        <v>16</v>
      </c>
      <c r="J483" s="1" t="s">
        <v>17</v>
      </c>
      <c r="K483" s="1" t="s">
        <v>18</v>
      </c>
      <c r="L483" s="7">
        <v>43565.75</v>
      </c>
      <c r="M483" s="1" t="s">
        <v>19</v>
      </c>
      <c r="N483" s="2">
        <v>43551.154166666667</v>
      </c>
      <c r="O483" s="1" t="s">
        <v>618</v>
      </c>
      <c r="P483" s="1" t="s">
        <v>619</v>
      </c>
      <c r="Q483" s="1" t="s">
        <v>20</v>
      </c>
      <c r="R483" s="1" t="s">
        <v>21</v>
      </c>
      <c r="U483" t="str">
        <f t="array" ref="U483">LOOKUP(2,1/(COUNTIF($U$1:U482,$C$2:$C$550)=0),$C$2:$C$550)</f>
        <v>JDE PROD - Request not completing (22 Apr 2019)</v>
      </c>
      <c r="V483" s="3">
        <f t="shared" si="22"/>
        <v>43557</v>
      </c>
      <c r="W483" t="str">
        <f t="shared" si="23"/>
        <v>No</v>
      </c>
    </row>
    <row r="484" spans="1:23" ht="12.75" x14ac:dyDescent="0.2">
      <c r="A484" s="1">
        <v>111104</v>
      </c>
      <c r="B484" s="4">
        <v>43497.017361111109</v>
      </c>
      <c r="C484" s="1" t="s">
        <v>551</v>
      </c>
      <c r="D484" s="1" t="s">
        <v>637</v>
      </c>
      <c r="E484" s="1" t="s">
        <v>677</v>
      </c>
      <c r="F484" s="1" t="str">
        <f t="shared" si="21"/>
        <v>Julius Wright</v>
      </c>
      <c r="G484" s="1" t="s">
        <v>83</v>
      </c>
      <c r="H484" s="1" t="s">
        <v>233</v>
      </c>
      <c r="I484" s="1" t="s">
        <v>16</v>
      </c>
      <c r="J484" s="1" t="s">
        <v>17</v>
      </c>
      <c r="K484" s="1" t="s">
        <v>53</v>
      </c>
      <c r="L484" s="7">
        <v>43565.748611111114</v>
      </c>
      <c r="M484" s="1" t="s">
        <v>19</v>
      </c>
      <c r="N484" s="2">
        <v>43497.517361111109</v>
      </c>
      <c r="O484" s="1" t="s">
        <v>618</v>
      </c>
      <c r="P484" s="1" t="s">
        <v>619</v>
      </c>
      <c r="Q484" s="1" t="s">
        <v>20</v>
      </c>
      <c r="R484" s="1" t="s">
        <v>26</v>
      </c>
      <c r="U484" t="str">
        <f t="array" ref="U484">LOOKUP(2,1/(COUNTIF($U$1:U483,$C$2:$C$550)=0),$C$2:$C$550)</f>
        <v>JDE Prod Error - Fail Web Server (08 Apr 2019)</v>
      </c>
      <c r="V484" s="3">
        <f t="shared" si="22"/>
        <v>43504</v>
      </c>
      <c r="W484" t="str">
        <f t="shared" si="23"/>
        <v>No</v>
      </c>
    </row>
    <row r="485" spans="1:23" ht="12.75" x14ac:dyDescent="0.2">
      <c r="A485" s="1">
        <v>111130</v>
      </c>
      <c r="B485" s="4">
        <v>43514.445833333331</v>
      </c>
      <c r="C485" s="1" t="s">
        <v>552</v>
      </c>
      <c r="D485" s="1" t="s">
        <v>637</v>
      </c>
      <c r="E485" s="1" t="s">
        <v>677</v>
      </c>
      <c r="F485" s="1" t="str">
        <f t="shared" si="21"/>
        <v>Julius Wright</v>
      </c>
      <c r="G485" s="1" t="s">
        <v>83</v>
      </c>
      <c r="H485" s="1" t="s">
        <v>233</v>
      </c>
      <c r="I485" s="1" t="s">
        <v>16</v>
      </c>
      <c r="J485" s="1" t="s">
        <v>44</v>
      </c>
      <c r="K485" s="1" t="s">
        <v>18</v>
      </c>
      <c r="L485" s="7">
        <v>43556.652777777781</v>
      </c>
      <c r="M485" s="1" t="s">
        <v>19</v>
      </c>
      <c r="N485" s="2">
        <v>43514.945833333331</v>
      </c>
      <c r="O485" s="1" t="s">
        <v>618</v>
      </c>
      <c r="P485" s="1" t="s">
        <v>619</v>
      </c>
      <c r="Q485" s="1" t="s">
        <v>48</v>
      </c>
      <c r="R485" s="1" t="s">
        <v>26</v>
      </c>
      <c r="U485" t="str">
        <f t="array" ref="U485">LOOKUP(2,1/(COUNTIF($U$1:U484,$C$2:$C$550)=0),$C$2:$C$550)</f>
        <v>JDE PROD - Slowdown access (24 Apr 2019)</v>
      </c>
      <c r="V485" s="3" t="str">
        <f t="shared" si="22"/>
        <v>No SLA for Request</v>
      </c>
      <c r="W485" t="str">
        <f t="shared" si="23"/>
        <v>No</v>
      </c>
    </row>
    <row r="486" spans="1:23" ht="12.75" x14ac:dyDescent="0.2">
      <c r="A486" s="1">
        <v>111112</v>
      </c>
      <c r="B486" s="4">
        <v>43497.098611111112</v>
      </c>
      <c r="C486" s="1" t="s">
        <v>553</v>
      </c>
      <c r="D486" s="1" t="s">
        <v>648</v>
      </c>
      <c r="E486" s="1" t="s">
        <v>688</v>
      </c>
      <c r="F486" s="1" t="str">
        <f t="shared" si="21"/>
        <v>Vic Vincent</v>
      </c>
      <c r="G486" s="1" t="s">
        <v>199</v>
      </c>
      <c r="H486" s="1" t="s">
        <v>233</v>
      </c>
      <c r="I486" s="1" t="s">
        <v>16</v>
      </c>
      <c r="J486" s="1" t="s">
        <v>17</v>
      </c>
      <c r="K486" s="1" t="s">
        <v>53</v>
      </c>
      <c r="L486" s="7">
        <v>43556.647916666669</v>
      </c>
      <c r="M486" s="1" t="s">
        <v>19</v>
      </c>
      <c r="N486" s="2">
        <v>43497.598611111112</v>
      </c>
      <c r="O486" s="1" t="s">
        <v>618</v>
      </c>
      <c r="P486" s="1" t="s">
        <v>619</v>
      </c>
      <c r="Q486" s="1" t="s">
        <v>48</v>
      </c>
      <c r="R486" s="1" t="s">
        <v>26</v>
      </c>
      <c r="U486" t="str">
        <f t="array" ref="U486">LOOKUP(2,1/(COUNTIF($U$1:U485,$C$2:$C$550)=0),$C$2:$C$550)</f>
        <v>JDE PROD - Error in Workflow Background Process</v>
      </c>
      <c r="V486" s="3">
        <f t="shared" si="22"/>
        <v>43504</v>
      </c>
      <c r="W486" t="str">
        <f t="shared" si="23"/>
        <v>No</v>
      </c>
    </row>
    <row r="487" spans="1:23" ht="12.75" x14ac:dyDescent="0.2">
      <c r="A487" s="1">
        <v>111111</v>
      </c>
      <c r="B487" s="4">
        <v>43497.095833333333</v>
      </c>
      <c r="C487" s="1" t="s">
        <v>554</v>
      </c>
      <c r="D487" s="1" t="s">
        <v>635</v>
      </c>
      <c r="E487" s="1" t="s">
        <v>675</v>
      </c>
      <c r="F487" s="1" t="str">
        <f t="shared" si="21"/>
        <v>John Brown</v>
      </c>
      <c r="G487" s="1" t="s">
        <v>73</v>
      </c>
      <c r="H487" s="1" t="s">
        <v>233</v>
      </c>
      <c r="I487" s="1" t="s">
        <v>16</v>
      </c>
      <c r="J487" s="1" t="s">
        <v>44</v>
      </c>
      <c r="K487" s="1" t="s">
        <v>53</v>
      </c>
      <c r="L487" s="7">
        <v>43556.647916666669</v>
      </c>
      <c r="M487" s="1" t="s">
        <v>19</v>
      </c>
      <c r="N487" s="2">
        <v>43497.595833333333</v>
      </c>
      <c r="O487" s="1" t="s">
        <v>618</v>
      </c>
      <c r="P487" s="1" t="s">
        <v>619</v>
      </c>
      <c r="Q487" s="1" t="s">
        <v>48</v>
      </c>
      <c r="R487" s="1" t="s">
        <v>21</v>
      </c>
      <c r="U487" t="str">
        <f t="array" ref="U487">LOOKUP(2,1/(COUNTIF($U$1:U486,$C$2:$C$550)=0),$C$2:$C$550)</f>
        <v>oracle HRMS - Element Entry setup</v>
      </c>
      <c r="V487" s="3" t="str">
        <f t="shared" si="22"/>
        <v>No SLA for Request</v>
      </c>
      <c r="W487" t="str">
        <f t="shared" si="23"/>
        <v>No</v>
      </c>
    </row>
    <row r="488" spans="1:23" ht="12.75" x14ac:dyDescent="0.2">
      <c r="A488" s="1">
        <v>111110</v>
      </c>
      <c r="B488" s="4">
        <v>43497.090277777781</v>
      </c>
      <c r="C488" s="1" t="s">
        <v>555</v>
      </c>
      <c r="D488" s="1" t="s">
        <v>662</v>
      </c>
      <c r="E488" s="1" t="s">
        <v>701</v>
      </c>
      <c r="F488" s="1" t="str">
        <f t="shared" si="21"/>
        <v>Will Roberts</v>
      </c>
      <c r="G488" s="1" t="s">
        <v>532</v>
      </c>
      <c r="H488" s="1" t="s">
        <v>233</v>
      </c>
      <c r="I488" s="1" t="s">
        <v>16</v>
      </c>
      <c r="J488" s="1" t="s">
        <v>17</v>
      </c>
      <c r="K488" s="1" t="s">
        <v>53</v>
      </c>
      <c r="L488" s="7">
        <v>43556.642361111109</v>
      </c>
      <c r="M488" s="1" t="s">
        <v>19</v>
      </c>
      <c r="N488" s="2">
        <v>43497.590277777781</v>
      </c>
      <c r="O488" s="1" t="s">
        <v>618</v>
      </c>
      <c r="P488" s="1" t="s">
        <v>619</v>
      </c>
      <c r="Q488" s="1" t="s">
        <v>48</v>
      </c>
      <c r="R488" s="1" t="s">
        <v>26</v>
      </c>
      <c r="U488" t="str">
        <f t="array" ref="U488">LOOKUP(2,1/(COUNTIF($U$1:U487,$C$2:$C$550)=0),$C$2:$C$550)</f>
        <v>Unable to Login in Prod Instance</v>
      </c>
      <c r="V488" s="3">
        <f t="shared" si="22"/>
        <v>43504</v>
      </c>
      <c r="W488" t="str">
        <f t="shared" si="23"/>
        <v>No</v>
      </c>
    </row>
    <row r="489" spans="1:23" ht="12.75" x14ac:dyDescent="0.2">
      <c r="A489" s="1">
        <v>111109</v>
      </c>
      <c r="B489" s="4">
        <v>43497.085416666669</v>
      </c>
      <c r="C489" s="1" t="s">
        <v>556</v>
      </c>
      <c r="D489" s="1" t="s">
        <v>628</v>
      </c>
      <c r="E489" s="1" t="s">
        <v>668</v>
      </c>
      <c r="F489" s="1" t="str">
        <f t="shared" si="21"/>
        <v>Aurora Miller</v>
      </c>
      <c r="G489" s="1" t="s">
        <v>35</v>
      </c>
      <c r="H489" s="1" t="s">
        <v>233</v>
      </c>
      <c r="I489" s="1" t="s">
        <v>16</v>
      </c>
      <c r="J489" s="1" t="s">
        <v>17</v>
      </c>
      <c r="K489" s="1" t="s">
        <v>53</v>
      </c>
      <c r="L489" s="7">
        <v>43556.637499999997</v>
      </c>
      <c r="M489" s="1" t="s">
        <v>19</v>
      </c>
      <c r="N489" s="2">
        <v>43497.585416666669</v>
      </c>
      <c r="O489" s="1" t="s">
        <v>618</v>
      </c>
      <c r="P489" s="1" t="s">
        <v>619</v>
      </c>
      <c r="Q489" s="1" t="s">
        <v>48</v>
      </c>
      <c r="R489" s="1" t="s">
        <v>21</v>
      </c>
      <c r="U489" t="str">
        <f t="array" ref="U489">LOOKUP(2,1/(COUNTIF($U$1:U488,$C$2:$C$550)=0),$C$2:$C$550)</f>
        <v>JDE Prod Slowdown 04 April 2019</v>
      </c>
      <c r="V489" s="3">
        <f t="shared" si="22"/>
        <v>43504</v>
      </c>
      <c r="W489" t="str">
        <f t="shared" si="23"/>
        <v>No</v>
      </c>
    </row>
    <row r="490" spans="1:23" ht="12.75" x14ac:dyDescent="0.2">
      <c r="A490" s="1">
        <v>111107</v>
      </c>
      <c r="B490" s="4">
        <v>43497.04583333333</v>
      </c>
      <c r="C490" s="1" t="s">
        <v>557</v>
      </c>
      <c r="D490" s="1" t="s">
        <v>624</v>
      </c>
      <c r="E490" s="1" t="s">
        <v>635</v>
      </c>
      <c r="F490" s="1" t="str">
        <f t="shared" si="21"/>
        <v>Jasper John</v>
      </c>
      <c r="G490" s="1" t="s">
        <v>14</v>
      </c>
      <c r="H490" s="1" t="s">
        <v>233</v>
      </c>
      <c r="I490" s="1" t="s">
        <v>16</v>
      </c>
      <c r="J490" s="1" t="s">
        <v>17</v>
      </c>
      <c r="K490" s="1" t="s">
        <v>53</v>
      </c>
      <c r="L490" s="7">
        <v>43556.631944444445</v>
      </c>
      <c r="M490" s="1" t="s">
        <v>19</v>
      </c>
      <c r="O490" s="1" t="s">
        <v>618</v>
      </c>
      <c r="P490" s="1" t="s">
        <v>619</v>
      </c>
      <c r="Q490" s="1" t="s">
        <v>48</v>
      </c>
      <c r="R490" s="1" t="s">
        <v>21</v>
      </c>
      <c r="U490" t="str">
        <f t="array" ref="U490">LOOKUP(2,1/(COUNTIF($U$1:U489,$C$2:$C$550)=0),$C$2:$C$550)</f>
        <v>Error Loading Position List in Authority to Travel</v>
      </c>
      <c r="V490" s="3">
        <f t="shared" si="22"/>
        <v>43504</v>
      </c>
      <c r="W490" t="str">
        <f t="shared" si="23"/>
        <v>No</v>
      </c>
    </row>
    <row r="491" spans="1:23" ht="12.75" x14ac:dyDescent="0.2">
      <c r="A491" s="1">
        <v>111100</v>
      </c>
      <c r="B491" s="4">
        <v>43496.969444444447</v>
      </c>
      <c r="C491" s="1" t="s">
        <v>558</v>
      </c>
      <c r="D491" s="1" t="s">
        <v>662</v>
      </c>
      <c r="E491" s="1" t="s">
        <v>701</v>
      </c>
      <c r="F491" s="1" t="str">
        <f t="shared" si="21"/>
        <v>Will Roberts</v>
      </c>
      <c r="G491" s="1" t="s">
        <v>532</v>
      </c>
      <c r="H491" s="1" t="s">
        <v>233</v>
      </c>
      <c r="I491" s="1" t="s">
        <v>16</v>
      </c>
      <c r="J491" s="1" t="s">
        <v>17</v>
      </c>
      <c r="K491" s="1" t="s">
        <v>53</v>
      </c>
      <c r="L491" s="7">
        <v>43556.604166666664</v>
      </c>
      <c r="M491" s="1" t="s">
        <v>19</v>
      </c>
      <c r="N491" s="2">
        <v>43497.469444444447</v>
      </c>
      <c r="O491" s="1" t="s">
        <v>618</v>
      </c>
      <c r="P491" s="1" t="s">
        <v>619</v>
      </c>
      <c r="Q491" s="1" t="s">
        <v>48</v>
      </c>
      <c r="R491" s="1" t="s">
        <v>26</v>
      </c>
      <c r="U491" t="str">
        <f t="array" ref="U491">LOOKUP(2,1/(COUNTIF($U$1:U490,$C$2:$C$550)=0),$C$2:$C$550)</f>
        <v>Create specific function in the Responsibility</v>
      </c>
      <c r="V491" s="3">
        <f t="shared" si="22"/>
        <v>43503</v>
      </c>
      <c r="W491" t="str">
        <f t="shared" si="23"/>
        <v>No</v>
      </c>
    </row>
    <row r="492" spans="1:23" ht="12.75" x14ac:dyDescent="0.2">
      <c r="A492" s="1">
        <v>111141</v>
      </c>
      <c r="B492" s="4">
        <v>43529.553472222222</v>
      </c>
      <c r="C492" s="1" t="s">
        <v>559</v>
      </c>
      <c r="D492" s="1" t="s">
        <v>628</v>
      </c>
      <c r="E492" s="1" t="s">
        <v>668</v>
      </c>
      <c r="F492" s="1" t="str">
        <f t="shared" si="21"/>
        <v>Aurora Miller</v>
      </c>
      <c r="G492" s="1" t="s">
        <v>35</v>
      </c>
      <c r="H492" s="1" t="s">
        <v>233</v>
      </c>
      <c r="I492" s="1" t="s">
        <v>16</v>
      </c>
      <c r="J492" s="1" t="s">
        <v>44</v>
      </c>
      <c r="K492" s="1" t="s">
        <v>18</v>
      </c>
      <c r="L492" s="7">
        <v>43556.495138888888</v>
      </c>
      <c r="M492" s="1" t="s">
        <v>19</v>
      </c>
      <c r="N492" s="2">
        <v>43530.053472222222</v>
      </c>
      <c r="O492" s="1" t="s">
        <v>618</v>
      </c>
      <c r="P492" s="1" t="s">
        <v>619</v>
      </c>
      <c r="Q492" s="1" t="s">
        <v>20</v>
      </c>
      <c r="R492" s="1" t="s">
        <v>21</v>
      </c>
      <c r="U492" t="str">
        <f t="array" ref="U492">LOOKUP(2,1/(COUNTIF($U$1:U491,$C$2:$C$550)=0),$C$2:$C$550)</f>
        <v>ERROR 504</v>
      </c>
      <c r="V492" s="3" t="str">
        <f t="shared" si="22"/>
        <v>No SLA for Request</v>
      </c>
      <c r="W492" t="str">
        <f t="shared" si="23"/>
        <v>No</v>
      </c>
    </row>
    <row r="493" spans="1:23" ht="12.75" x14ac:dyDescent="0.2">
      <c r="A493" s="1">
        <v>111148</v>
      </c>
      <c r="B493" s="4">
        <v>43543.623611111114</v>
      </c>
      <c r="C493" s="1" t="s">
        <v>560</v>
      </c>
      <c r="D493" s="1" t="s">
        <v>628</v>
      </c>
      <c r="E493" s="1" t="s">
        <v>668</v>
      </c>
      <c r="F493" s="1" t="str">
        <f t="shared" si="21"/>
        <v>Aurora Miller</v>
      </c>
      <c r="G493" s="1" t="s">
        <v>35</v>
      </c>
      <c r="H493" s="1" t="s">
        <v>233</v>
      </c>
      <c r="I493" s="1" t="s">
        <v>16</v>
      </c>
      <c r="J493" s="1" t="s">
        <v>44</v>
      </c>
      <c r="K493" s="1" t="s">
        <v>18</v>
      </c>
      <c r="L493" s="7">
        <v>43551.719444444447</v>
      </c>
      <c r="M493" s="1" t="s">
        <v>19</v>
      </c>
      <c r="N493" s="2">
        <v>43544.123611111114</v>
      </c>
      <c r="O493" s="1" t="s">
        <v>618</v>
      </c>
      <c r="P493" s="1" t="s">
        <v>619</v>
      </c>
      <c r="Q493" s="1" t="s">
        <v>20</v>
      </c>
      <c r="R493" s="1" t="s">
        <v>21</v>
      </c>
      <c r="U493" t="str">
        <f t="array" ref="U493">LOOKUP(2,1/(COUNTIF($U$1:U492,$C$2:$C$550)=0),$C$2:$C$550)</f>
        <v>JDE Prod not available (08 August 2019)</v>
      </c>
      <c r="V493" s="3" t="str">
        <f t="shared" si="22"/>
        <v>No SLA for Request</v>
      </c>
      <c r="W493" t="str">
        <f t="shared" si="23"/>
        <v>No</v>
      </c>
    </row>
    <row r="494" spans="1:23" ht="12.75" x14ac:dyDescent="0.2">
      <c r="A494" s="1">
        <v>111127</v>
      </c>
      <c r="B494" s="4">
        <v>43509.665972222225</v>
      </c>
      <c r="C494" s="1" t="s">
        <v>561</v>
      </c>
      <c r="D494" s="1" t="s">
        <v>639</v>
      </c>
      <c r="E494" s="1" t="s">
        <v>679</v>
      </c>
      <c r="F494" s="1" t="str">
        <f t="shared" si="21"/>
        <v>Paul Jiggins</v>
      </c>
      <c r="G494" s="1" t="s">
        <v>88</v>
      </c>
      <c r="H494" s="1" t="s">
        <v>233</v>
      </c>
      <c r="I494" s="1" t="s">
        <v>16</v>
      </c>
      <c r="J494" s="1" t="s">
        <v>44</v>
      </c>
      <c r="K494" s="1" t="s">
        <v>257</v>
      </c>
      <c r="L494" s="7">
        <v>43549.760416666664</v>
      </c>
      <c r="M494" s="1" t="s">
        <v>19</v>
      </c>
      <c r="N494" s="2">
        <v>44422.165972222225</v>
      </c>
      <c r="O494" s="1" t="s">
        <v>618</v>
      </c>
      <c r="P494" s="1" t="s">
        <v>619</v>
      </c>
      <c r="Q494" s="1" t="s">
        <v>20</v>
      </c>
      <c r="R494" s="1" t="s">
        <v>26</v>
      </c>
      <c r="U494" t="str">
        <f t="array" ref="U494">LOOKUP(2,1/(COUNTIF($U$1:U493,$C$2:$C$550)=0),$C$2:$C$550)</f>
        <v>SAP is not Accessible</v>
      </c>
      <c r="V494" s="3" t="str">
        <f t="shared" si="22"/>
        <v>No SLA for Request</v>
      </c>
      <c r="W494" t="str">
        <f t="shared" si="23"/>
        <v>Yes</v>
      </c>
    </row>
    <row r="495" spans="1:23" ht="12.75" x14ac:dyDescent="0.2">
      <c r="A495" s="1">
        <v>111142</v>
      </c>
      <c r="B495" s="4">
        <v>43535.654166666667</v>
      </c>
      <c r="C495" s="1" t="s">
        <v>562</v>
      </c>
      <c r="D495" s="1" t="s">
        <v>635</v>
      </c>
      <c r="E495" s="1" t="s">
        <v>675</v>
      </c>
      <c r="F495" s="1" t="str">
        <f t="shared" si="21"/>
        <v>John Brown</v>
      </c>
      <c r="G495" s="1" t="s">
        <v>73</v>
      </c>
      <c r="H495" s="1" t="s">
        <v>233</v>
      </c>
      <c r="I495" s="1" t="s">
        <v>16</v>
      </c>
      <c r="J495" s="1" t="s">
        <v>17</v>
      </c>
      <c r="K495" s="1" t="s">
        <v>18</v>
      </c>
      <c r="L495" s="7">
        <v>43546.77847222222</v>
      </c>
      <c r="M495" s="1" t="s">
        <v>19</v>
      </c>
      <c r="N495" s="2">
        <v>43536.154166666667</v>
      </c>
      <c r="O495" s="1" t="s">
        <v>618</v>
      </c>
      <c r="P495" s="1" t="s">
        <v>619</v>
      </c>
      <c r="Q495" s="1" t="s">
        <v>20</v>
      </c>
      <c r="R495" s="1" t="s">
        <v>21</v>
      </c>
      <c r="U495" t="str">
        <f t="array" ref="U495">LOOKUP(2,1/(COUNTIF($U$1:U494,$C$2:$C$550)=0),$C$2:$C$550)</f>
        <v>CANNOT LOGIN IN SAP</v>
      </c>
      <c r="V495" s="3">
        <f t="shared" si="22"/>
        <v>43542</v>
      </c>
      <c r="W495" t="str">
        <f t="shared" si="23"/>
        <v>No</v>
      </c>
    </row>
    <row r="496" spans="1:23" ht="12.75" x14ac:dyDescent="0.2">
      <c r="A496" s="1">
        <v>111139</v>
      </c>
      <c r="B496" s="4">
        <v>43528.378472222219</v>
      </c>
      <c r="C496" s="1" t="s">
        <v>563</v>
      </c>
      <c r="D496" s="1" t="s">
        <v>637</v>
      </c>
      <c r="E496" s="1" t="s">
        <v>677</v>
      </c>
      <c r="F496" s="1" t="str">
        <f t="shared" si="21"/>
        <v>Julius Wright</v>
      </c>
      <c r="G496" s="1" t="s">
        <v>83</v>
      </c>
      <c r="H496" s="1" t="s">
        <v>233</v>
      </c>
      <c r="I496" s="1" t="s">
        <v>16</v>
      </c>
      <c r="J496" s="1" t="s">
        <v>17</v>
      </c>
      <c r="K496" s="1" t="s">
        <v>18</v>
      </c>
      <c r="L496" s="7">
        <v>43544.719444444447</v>
      </c>
      <c r="M496" s="1" t="s">
        <v>19</v>
      </c>
      <c r="N496" s="2">
        <v>43528.878472222219</v>
      </c>
      <c r="O496" s="1" t="s">
        <v>618</v>
      </c>
      <c r="P496" s="1" t="s">
        <v>619</v>
      </c>
      <c r="Q496" s="1" t="s">
        <v>20</v>
      </c>
      <c r="R496" s="1" t="s">
        <v>26</v>
      </c>
      <c r="U496" t="str">
        <f t="array" ref="U496">LOOKUP(2,1/(COUNTIF($U$1:U495,$C$2:$C$550)=0),$C$2:$C$550)</f>
        <v>PALO ALTO DEVICE NO LIGHTS ON LAN PORTS</v>
      </c>
      <c r="V496" s="3">
        <f t="shared" si="22"/>
        <v>43535</v>
      </c>
      <c r="W496" t="str">
        <f t="shared" si="23"/>
        <v>No</v>
      </c>
    </row>
    <row r="497" spans="1:23" ht="12.75" x14ac:dyDescent="0.2">
      <c r="A497" s="1">
        <v>111101</v>
      </c>
      <c r="B497" s="4">
        <v>43496.984722222223</v>
      </c>
      <c r="C497" s="1" t="s">
        <v>564</v>
      </c>
      <c r="D497" s="1" t="s">
        <v>648</v>
      </c>
      <c r="E497" s="1" t="s">
        <v>688</v>
      </c>
      <c r="F497" s="1" t="str">
        <f t="shared" si="21"/>
        <v>Vic Vincent</v>
      </c>
      <c r="G497" s="1" t="s">
        <v>199</v>
      </c>
      <c r="H497" s="1" t="s">
        <v>233</v>
      </c>
      <c r="I497" s="1" t="s">
        <v>16</v>
      </c>
      <c r="J497" s="1" t="s">
        <v>17</v>
      </c>
      <c r="K497" s="1" t="s">
        <v>53</v>
      </c>
      <c r="L497" s="7">
        <v>43544.717361111114</v>
      </c>
      <c r="M497" s="1" t="s">
        <v>19</v>
      </c>
      <c r="N497" s="2">
        <v>43497.484722222223</v>
      </c>
      <c r="O497" s="1" t="s">
        <v>618</v>
      </c>
      <c r="P497" s="1" t="s">
        <v>619</v>
      </c>
      <c r="Q497" s="1" t="s">
        <v>20</v>
      </c>
      <c r="R497" s="1" t="s">
        <v>26</v>
      </c>
      <c r="U497" t="str">
        <f t="array" ref="U497">LOOKUP(2,1/(COUNTIF($U$1:U496,$C$2:$C$550)=0),$C$2:$C$550)</f>
        <v>BPM Staging error</v>
      </c>
      <c r="V497" s="3">
        <f t="shared" si="22"/>
        <v>43503</v>
      </c>
      <c r="W497" t="str">
        <f t="shared" si="23"/>
        <v>No</v>
      </c>
    </row>
    <row r="498" spans="1:23" ht="12.75" x14ac:dyDescent="0.2">
      <c r="A498" s="1">
        <v>111125</v>
      </c>
      <c r="B498" s="4">
        <v>43504.463888888888</v>
      </c>
      <c r="C498" s="1" t="s">
        <v>565</v>
      </c>
      <c r="D498" s="1" t="s">
        <v>628</v>
      </c>
      <c r="E498" s="1" t="s">
        <v>668</v>
      </c>
      <c r="F498" s="1" t="str">
        <f t="shared" si="21"/>
        <v>Aurora Miller</v>
      </c>
      <c r="G498" s="1" t="s">
        <v>35</v>
      </c>
      <c r="H498" s="1" t="s">
        <v>233</v>
      </c>
      <c r="I498" s="1" t="s">
        <v>16</v>
      </c>
      <c r="J498" s="1" t="s">
        <v>44</v>
      </c>
      <c r="K498" s="1" t="s">
        <v>18</v>
      </c>
      <c r="L498" s="7">
        <v>43543.722222222219</v>
      </c>
      <c r="M498" s="1" t="s">
        <v>19</v>
      </c>
      <c r="N498" s="2">
        <v>43504.963888888888</v>
      </c>
      <c r="O498" s="1" t="s">
        <v>618</v>
      </c>
      <c r="P498" s="1" t="s">
        <v>619</v>
      </c>
      <c r="Q498" s="1" t="s">
        <v>20</v>
      </c>
      <c r="R498" s="1" t="s">
        <v>21</v>
      </c>
      <c r="U498" t="str">
        <f t="array" ref="U498">LOOKUP(2,1/(COUNTIF($U$1:U497,$C$2:$C$550)=0),$C$2:$C$550)</f>
        <v>Batch Process of student groups not working.</v>
      </c>
      <c r="V498" s="3" t="str">
        <f t="shared" si="22"/>
        <v>No SLA for Request</v>
      </c>
      <c r="W498" t="str">
        <f t="shared" si="23"/>
        <v>No</v>
      </c>
    </row>
    <row r="499" spans="1:23" ht="12.75" x14ac:dyDescent="0.2">
      <c r="A499" s="1">
        <v>111144</v>
      </c>
      <c r="B499" s="4">
        <v>43538.654166666667</v>
      </c>
      <c r="C499" s="1" t="s">
        <v>566</v>
      </c>
      <c r="D499" s="1" t="s">
        <v>639</v>
      </c>
      <c r="E499" s="1" t="s">
        <v>679</v>
      </c>
      <c r="F499" s="1" t="str">
        <f t="shared" si="21"/>
        <v>Paul Jiggins</v>
      </c>
      <c r="G499" s="1" t="s">
        <v>88</v>
      </c>
      <c r="H499" s="1" t="s">
        <v>233</v>
      </c>
      <c r="I499" s="1" t="s">
        <v>16</v>
      </c>
      <c r="J499" s="1" t="s">
        <v>44</v>
      </c>
      <c r="K499" s="1" t="s">
        <v>18</v>
      </c>
      <c r="L499" s="7">
        <v>43543.720833333333</v>
      </c>
      <c r="M499" s="1" t="s">
        <v>19</v>
      </c>
      <c r="N499" s="2">
        <v>43539.154166666667</v>
      </c>
      <c r="O499" s="1" t="s">
        <v>618</v>
      </c>
      <c r="P499" s="1" t="s">
        <v>619</v>
      </c>
      <c r="Q499" s="1" t="s">
        <v>20</v>
      </c>
      <c r="R499" s="1" t="s">
        <v>26</v>
      </c>
      <c r="U499" t="str">
        <f t="array" ref="U499">LOOKUP(2,1/(COUNTIF($U$1:U498,$C$2:$C$550)=0),$C$2:$C$550)</f>
        <v>Delete or Rollback a payroll run</v>
      </c>
      <c r="V499" s="3" t="str">
        <f t="shared" si="22"/>
        <v>No SLA for Request</v>
      </c>
      <c r="W499" t="str">
        <f t="shared" si="23"/>
        <v>No</v>
      </c>
    </row>
    <row r="500" spans="1:23" ht="12.75" x14ac:dyDescent="0.2">
      <c r="A500" s="1">
        <v>111135</v>
      </c>
      <c r="B500" s="4">
        <v>43516.36041666667</v>
      </c>
      <c r="C500" s="1" t="s">
        <v>567</v>
      </c>
      <c r="D500" s="1" t="s">
        <v>639</v>
      </c>
      <c r="E500" s="1" t="s">
        <v>679</v>
      </c>
      <c r="F500" s="1" t="str">
        <f t="shared" si="21"/>
        <v>Paul Jiggins</v>
      </c>
      <c r="G500" s="1" t="s">
        <v>88</v>
      </c>
      <c r="H500" s="1" t="s">
        <v>233</v>
      </c>
      <c r="I500" s="1" t="s">
        <v>16</v>
      </c>
      <c r="J500" s="1" t="s">
        <v>17</v>
      </c>
      <c r="K500" s="1" t="s">
        <v>18</v>
      </c>
      <c r="L500" s="7">
        <v>43542.759722222225</v>
      </c>
      <c r="M500" s="1" t="s">
        <v>19</v>
      </c>
      <c r="N500" s="2">
        <v>43516.86041666667</v>
      </c>
      <c r="O500" s="1" t="s">
        <v>618</v>
      </c>
      <c r="P500" s="1" t="s">
        <v>619</v>
      </c>
      <c r="Q500" s="1" t="s">
        <v>20</v>
      </c>
      <c r="R500" s="1" t="s">
        <v>26</v>
      </c>
      <c r="U500" t="str">
        <f t="array" ref="U500">LOOKUP(2,1/(COUNTIF($U$1:U499,$C$2:$C$550)=0),$C$2:$C$550)</f>
        <v>SAP Production Downtime Issue - Nov 21, 22</v>
      </c>
      <c r="V500" s="3">
        <f t="shared" si="22"/>
        <v>43523</v>
      </c>
      <c r="W500" t="str">
        <f t="shared" si="23"/>
        <v>No</v>
      </c>
    </row>
    <row r="501" spans="1:23" ht="12.75" x14ac:dyDescent="0.2">
      <c r="A501" s="1">
        <v>111134</v>
      </c>
      <c r="B501" s="4">
        <v>43516.340277777781</v>
      </c>
      <c r="C501" s="1" t="s">
        <v>568</v>
      </c>
      <c r="D501" s="1" t="s">
        <v>638</v>
      </c>
      <c r="E501" s="1" t="s">
        <v>678</v>
      </c>
      <c r="F501" s="1" t="str">
        <f t="shared" si="21"/>
        <v>Wilson Campus</v>
      </c>
      <c r="G501" s="1" t="s">
        <v>86</v>
      </c>
      <c r="H501" s="1" t="s">
        <v>233</v>
      </c>
      <c r="I501" s="1" t="s">
        <v>16</v>
      </c>
      <c r="J501" s="1" t="s">
        <v>17</v>
      </c>
      <c r="K501" s="1" t="s">
        <v>18</v>
      </c>
      <c r="L501" s="7">
        <v>43537.665972222225</v>
      </c>
      <c r="M501" s="1" t="s">
        <v>19</v>
      </c>
      <c r="N501" s="2">
        <v>43516.840277777781</v>
      </c>
      <c r="O501" s="1" t="s">
        <v>618</v>
      </c>
      <c r="P501" s="1" t="s">
        <v>619</v>
      </c>
      <c r="Q501" s="1" t="s">
        <v>20</v>
      </c>
      <c r="R501" s="1" t="s">
        <v>26</v>
      </c>
      <c r="U501" t="str">
        <f t="array" ref="U501">LOOKUP(2,1/(COUNTIF($U$1:U500,$C$2:$C$550)=0),$C$2:$C$550)</f>
        <v>Request for reconfigure of Palo Alto</v>
      </c>
      <c r="V501" s="3">
        <f t="shared" si="22"/>
        <v>43523</v>
      </c>
      <c r="W501" t="str">
        <f t="shared" si="23"/>
        <v>No</v>
      </c>
    </row>
    <row r="502" spans="1:23" ht="12.75" x14ac:dyDescent="0.2">
      <c r="A502" s="1">
        <v>111140</v>
      </c>
      <c r="B502" s="4">
        <v>43528.416666666664</v>
      </c>
      <c r="C502" s="1" t="s">
        <v>569</v>
      </c>
      <c r="D502" s="1" t="s">
        <v>628</v>
      </c>
      <c r="E502" s="1" t="s">
        <v>668</v>
      </c>
      <c r="F502" s="1" t="str">
        <f t="shared" si="21"/>
        <v>Aurora Miller</v>
      </c>
      <c r="G502" s="1" t="s">
        <v>35</v>
      </c>
      <c r="H502" s="1" t="s">
        <v>233</v>
      </c>
      <c r="I502" s="1" t="s">
        <v>16</v>
      </c>
      <c r="J502" s="1" t="s">
        <v>44</v>
      </c>
      <c r="K502" s="1" t="s">
        <v>18</v>
      </c>
      <c r="L502" s="7">
        <v>43532.738888888889</v>
      </c>
      <c r="M502" s="1" t="s">
        <v>19</v>
      </c>
      <c r="N502" s="2">
        <v>43528.916666666664</v>
      </c>
      <c r="O502" s="1" t="s">
        <v>618</v>
      </c>
      <c r="P502" s="1" t="s">
        <v>619</v>
      </c>
      <c r="Q502" s="1" t="s">
        <v>20</v>
      </c>
      <c r="R502" s="1" t="s">
        <v>21</v>
      </c>
      <c r="U502" t="str">
        <f t="array" ref="U502">LOOKUP(2,1/(COUNTIF($U$1:U501,$C$2:$C$550)=0),$C$2:$C$550)</f>
        <v>Slow loading in SAP - Jan 3, 6 2020</v>
      </c>
      <c r="V502" s="3" t="str">
        <f t="shared" si="22"/>
        <v>No SLA for Request</v>
      </c>
      <c r="W502" t="str">
        <f t="shared" si="23"/>
        <v>No</v>
      </c>
    </row>
    <row r="503" spans="1:23" ht="12.75" x14ac:dyDescent="0.2">
      <c r="A503" s="1">
        <v>111132</v>
      </c>
      <c r="B503" s="4">
        <v>43515.472916666666</v>
      </c>
      <c r="C503" s="1" t="s">
        <v>570</v>
      </c>
      <c r="D503" s="1" t="s">
        <v>639</v>
      </c>
      <c r="E503" s="1" t="s">
        <v>679</v>
      </c>
      <c r="F503" s="1" t="str">
        <f t="shared" si="21"/>
        <v>Paul Jiggins</v>
      </c>
      <c r="G503" s="1" t="s">
        <v>88</v>
      </c>
      <c r="H503" s="1" t="s">
        <v>233</v>
      </c>
      <c r="I503" s="1" t="s">
        <v>16</v>
      </c>
      <c r="J503" s="1" t="s">
        <v>17</v>
      </c>
      <c r="K503" s="1" t="s">
        <v>18</v>
      </c>
      <c r="L503" s="7">
        <v>43529.755555555559</v>
      </c>
      <c r="M503" s="1" t="s">
        <v>19</v>
      </c>
      <c r="N503" s="2">
        <v>43515.972916666666</v>
      </c>
      <c r="O503" s="1" t="s">
        <v>618</v>
      </c>
      <c r="P503" s="1" t="s">
        <v>619</v>
      </c>
      <c r="Q503" s="1" t="s">
        <v>20</v>
      </c>
      <c r="R503" s="1" t="s">
        <v>26</v>
      </c>
      <c r="U503" t="str">
        <f t="array" ref="U503">LOOKUP(2,1/(COUNTIF($U$1:U502,$C$2:$C$550)=0),$C$2:$C$550)</f>
        <v>Error on Finish Enrolling</v>
      </c>
      <c r="V503" s="3">
        <f t="shared" si="22"/>
        <v>43522</v>
      </c>
      <c r="W503" t="str">
        <f t="shared" si="23"/>
        <v>No</v>
      </c>
    </row>
    <row r="504" spans="1:23" ht="12.75" x14ac:dyDescent="0.2">
      <c r="A504" s="1">
        <v>111102</v>
      </c>
      <c r="B504" s="4">
        <v>43496.993750000001</v>
      </c>
      <c r="C504" s="1" t="s">
        <v>571</v>
      </c>
      <c r="D504" s="1" t="s">
        <v>648</v>
      </c>
      <c r="E504" s="1" t="s">
        <v>688</v>
      </c>
      <c r="F504" s="1" t="str">
        <f t="shared" si="21"/>
        <v>Vic Vincent</v>
      </c>
      <c r="G504" s="1" t="s">
        <v>199</v>
      </c>
      <c r="H504" s="1" t="s">
        <v>233</v>
      </c>
      <c r="I504" s="1" t="s">
        <v>16</v>
      </c>
      <c r="J504" s="1" t="s">
        <v>17</v>
      </c>
      <c r="K504" s="1" t="s">
        <v>53</v>
      </c>
      <c r="L504" s="7">
        <v>43529.74722222222</v>
      </c>
      <c r="M504" s="1" t="s">
        <v>19</v>
      </c>
      <c r="N504" s="2">
        <v>43497.493750000001</v>
      </c>
      <c r="O504" s="1" t="s">
        <v>618</v>
      </c>
      <c r="P504" s="1" t="s">
        <v>619</v>
      </c>
      <c r="Q504" s="1" t="s">
        <v>20</v>
      </c>
      <c r="R504" s="1" t="s">
        <v>26</v>
      </c>
      <c r="U504" t="str">
        <f t="array" ref="U504">LOOKUP(2,1/(COUNTIF($U$1:U503,$C$2:$C$550)=0),$C$2:$C$550)</f>
        <v>SQL Access Manager SQL Error</v>
      </c>
      <c r="V504" s="3">
        <f t="shared" si="22"/>
        <v>43503</v>
      </c>
      <c r="W504" t="str">
        <f t="shared" si="23"/>
        <v>No</v>
      </c>
    </row>
    <row r="505" spans="1:23" ht="12.75" x14ac:dyDescent="0.2">
      <c r="A505" s="1">
        <v>111137</v>
      </c>
      <c r="B505" s="4">
        <v>43522.484722222223</v>
      </c>
      <c r="C505" s="1" t="s">
        <v>572</v>
      </c>
      <c r="D505" s="1" t="s">
        <v>624</v>
      </c>
      <c r="E505" s="1" t="s">
        <v>635</v>
      </c>
      <c r="F505" s="1" t="str">
        <f t="shared" si="21"/>
        <v>Jasper John</v>
      </c>
      <c r="G505" s="1" t="s">
        <v>14</v>
      </c>
      <c r="H505" s="1" t="s">
        <v>233</v>
      </c>
      <c r="I505" s="1" t="s">
        <v>16</v>
      </c>
      <c r="J505" s="1" t="s">
        <v>44</v>
      </c>
      <c r="K505" s="1" t="s">
        <v>18</v>
      </c>
      <c r="L505" s="7">
        <v>43526.400000000001</v>
      </c>
      <c r="M505" s="1" t="s">
        <v>19</v>
      </c>
      <c r="N505" s="2">
        <v>43522.984722222223</v>
      </c>
      <c r="O505" s="1" t="s">
        <v>618</v>
      </c>
      <c r="P505" s="1" t="s">
        <v>619</v>
      </c>
      <c r="Q505" s="1" t="s">
        <v>20</v>
      </c>
      <c r="R505" s="1" t="s">
        <v>21</v>
      </c>
      <c r="U505" t="str">
        <f t="array" ref="U505">LOOKUP(2,1/(COUNTIF($U$1:U504,$C$2:$C$550)=0),$C$2:$C$550)</f>
        <v>PROD: Slowdown of JDE in Production instance</v>
      </c>
      <c r="V505" s="3" t="str">
        <f t="shared" si="22"/>
        <v>No SLA for Request</v>
      </c>
      <c r="W505" t="str">
        <f t="shared" si="23"/>
        <v>No</v>
      </c>
    </row>
    <row r="506" spans="1:23" ht="12.75" x14ac:dyDescent="0.2">
      <c r="A506" s="1">
        <v>111105</v>
      </c>
      <c r="B506" s="4">
        <v>43497.030555555553</v>
      </c>
      <c r="C506" s="1" t="s">
        <v>573</v>
      </c>
      <c r="D506" s="1" t="s">
        <v>624</v>
      </c>
      <c r="E506" s="1" t="s">
        <v>635</v>
      </c>
      <c r="F506" s="1" t="str">
        <f t="shared" si="21"/>
        <v>Jasper John</v>
      </c>
      <c r="G506" s="1" t="s">
        <v>14</v>
      </c>
      <c r="H506" s="1" t="s">
        <v>233</v>
      </c>
      <c r="I506" s="1" t="s">
        <v>16</v>
      </c>
      <c r="J506" s="1" t="s">
        <v>17</v>
      </c>
      <c r="K506" s="1" t="s">
        <v>53</v>
      </c>
      <c r="L506" s="7">
        <v>43516.634027777778</v>
      </c>
      <c r="M506" s="1" t="s">
        <v>19</v>
      </c>
      <c r="N506" s="2">
        <v>43497.530555555553</v>
      </c>
      <c r="O506" s="1" t="s">
        <v>618</v>
      </c>
      <c r="P506" s="1" t="s">
        <v>619</v>
      </c>
      <c r="Q506" s="1" t="s">
        <v>194</v>
      </c>
      <c r="R506" s="1" t="s">
        <v>21</v>
      </c>
      <c r="U506" t="str">
        <f t="array" ref="U506">LOOKUP(2,1/(COUNTIF($U$1:U505,$C$2:$C$550)=0),$C$2:$C$550)</f>
        <v>PROD: Inactive Phase / Status: No Manager</v>
      </c>
      <c r="V506" s="3">
        <f t="shared" si="22"/>
        <v>43504</v>
      </c>
      <c r="W506" t="str">
        <f t="shared" si="23"/>
        <v>No</v>
      </c>
    </row>
    <row r="507" spans="1:23" ht="12.75" x14ac:dyDescent="0.2">
      <c r="A507" s="1">
        <v>111126</v>
      </c>
      <c r="B507" s="4">
        <v>43508.698611111111</v>
      </c>
      <c r="C507" s="1" t="s">
        <v>574</v>
      </c>
      <c r="D507" s="1" t="s">
        <v>628</v>
      </c>
      <c r="E507" s="1" t="s">
        <v>668</v>
      </c>
      <c r="F507" s="1" t="str">
        <f t="shared" si="21"/>
        <v>Aurora Miller</v>
      </c>
      <c r="G507" s="1" t="s">
        <v>35</v>
      </c>
      <c r="H507" s="1" t="s">
        <v>233</v>
      </c>
      <c r="I507" s="1" t="s">
        <v>16</v>
      </c>
      <c r="J507" s="1" t="s">
        <v>17</v>
      </c>
      <c r="K507" s="1" t="s">
        <v>18</v>
      </c>
      <c r="L507" s="7">
        <v>43516.605555555558</v>
      </c>
      <c r="M507" s="1" t="s">
        <v>19</v>
      </c>
      <c r="N507" s="2">
        <v>43509.198611111111</v>
      </c>
      <c r="O507" s="1" t="s">
        <v>618</v>
      </c>
      <c r="P507" s="1" t="s">
        <v>619</v>
      </c>
      <c r="Q507" s="1" t="s">
        <v>194</v>
      </c>
      <c r="R507" s="1" t="s">
        <v>21</v>
      </c>
      <c r="U507" t="str">
        <f t="array" ref="U507">LOOKUP(2,1/(COUNTIF($U$1:U506,$C$2:$C$550)=0),$C$2:$C$550)</f>
        <v>System Downtime</v>
      </c>
      <c r="V507" s="3">
        <f t="shared" si="22"/>
        <v>43515</v>
      </c>
      <c r="W507" t="str">
        <f t="shared" si="23"/>
        <v>No</v>
      </c>
    </row>
    <row r="508" spans="1:23" ht="12.75" x14ac:dyDescent="0.2">
      <c r="A508" s="1">
        <v>111103</v>
      </c>
      <c r="B508" s="4">
        <v>43497</v>
      </c>
      <c r="C508" s="1" t="s">
        <v>575</v>
      </c>
      <c r="D508" s="1" t="s">
        <v>663</v>
      </c>
      <c r="E508" s="1" t="s">
        <v>702</v>
      </c>
      <c r="F508" s="1" t="str">
        <f t="shared" si="21"/>
        <v>Kezia Richards</v>
      </c>
      <c r="G508" s="1" t="s">
        <v>541</v>
      </c>
      <c r="H508" s="1" t="s">
        <v>233</v>
      </c>
      <c r="I508" s="1" t="s">
        <v>16</v>
      </c>
      <c r="J508" s="1" t="s">
        <v>17</v>
      </c>
      <c r="K508" s="1" t="s">
        <v>53</v>
      </c>
      <c r="L508" s="7">
        <v>43498.813888888886</v>
      </c>
      <c r="M508" s="1" t="s">
        <v>19</v>
      </c>
      <c r="N508" s="2">
        <v>43497.5</v>
      </c>
      <c r="O508" s="1" t="s">
        <v>618</v>
      </c>
      <c r="P508" s="1" t="s">
        <v>619</v>
      </c>
      <c r="Q508" s="1" t="s">
        <v>194</v>
      </c>
      <c r="R508" s="1" t="s">
        <v>26</v>
      </c>
      <c r="U508" t="str">
        <f t="array" ref="U508">LOOKUP(2,1/(COUNTIF($U$1:U507,$C$2:$C$550)=0),$C$2:$C$550)</f>
        <v>SAP PRODUCTION IS DOWN</v>
      </c>
      <c r="V508" s="3">
        <f t="shared" si="22"/>
        <v>43504</v>
      </c>
      <c r="W508" t="str">
        <f t="shared" si="23"/>
        <v>No</v>
      </c>
    </row>
    <row r="509" spans="1:23" ht="12.75" x14ac:dyDescent="0.2">
      <c r="A509" s="1">
        <v>2</v>
      </c>
      <c r="B509" s="4">
        <v>43311.252083333333</v>
      </c>
      <c r="C509" s="1" t="s">
        <v>576</v>
      </c>
      <c r="D509" s="1" t="s">
        <v>664</v>
      </c>
      <c r="E509" s="1" t="s">
        <v>675</v>
      </c>
      <c r="F509" s="1" t="str">
        <f t="shared" si="21"/>
        <v>Roland Brown</v>
      </c>
      <c r="G509" s="1" t="s">
        <v>577</v>
      </c>
      <c r="H509" s="1" t="s">
        <v>233</v>
      </c>
      <c r="I509" s="1" t="s">
        <v>29</v>
      </c>
      <c r="J509" t="s">
        <v>620</v>
      </c>
      <c r="K509" s="1" t="s">
        <v>18</v>
      </c>
      <c r="L509" s="7">
        <v>43321.113194444442</v>
      </c>
      <c r="M509" s="1" t="s">
        <v>19</v>
      </c>
      <c r="N509" s="2">
        <v>43313.252083333333</v>
      </c>
      <c r="O509" s="1" t="s">
        <v>618</v>
      </c>
      <c r="P509" s="1" t="s">
        <v>619</v>
      </c>
      <c r="Q509" s="1" t="s">
        <v>194</v>
      </c>
      <c r="R509" s="1" t="s">
        <v>104</v>
      </c>
      <c r="U509" t="str">
        <f t="array" ref="U509">LOOKUP(2,1/(COUNTIF($U$1:U508,$C$2:$C$550)=0),$C$2:$C$550)</f>
        <v>SAP NOT ACCESSIBLE</v>
      </c>
      <c r="V509" s="3" t="str">
        <f t="shared" si="22"/>
        <v/>
      </c>
      <c r="W509" t="str">
        <f t="shared" si="23"/>
        <v>No</v>
      </c>
    </row>
    <row r="510" spans="1:23" ht="12.75" x14ac:dyDescent="0.2">
      <c r="A510" s="1">
        <v>111395</v>
      </c>
      <c r="B510" s="4">
        <v>43892.67083333333</v>
      </c>
      <c r="C510" s="1" t="s">
        <v>578</v>
      </c>
      <c r="D510" s="1" t="s">
        <v>625</v>
      </c>
      <c r="E510" s="1" t="s">
        <v>665</v>
      </c>
      <c r="F510" s="1" t="str">
        <f t="shared" si="21"/>
        <v>Erick White</v>
      </c>
      <c r="G510" s="1" t="s">
        <v>23</v>
      </c>
      <c r="H510" s="1" t="s">
        <v>579</v>
      </c>
      <c r="I510" s="1" t="s">
        <v>16</v>
      </c>
      <c r="J510" s="1" t="s">
        <v>44</v>
      </c>
      <c r="K510" s="1" t="s">
        <v>18</v>
      </c>
      <c r="L510" s="7">
        <v>44286.47152777778</v>
      </c>
      <c r="M510" s="1" t="s">
        <v>37</v>
      </c>
      <c r="N510" s="2">
        <v>44805.17083333333</v>
      </c>
      <c r="O510" s="1" t="s">
        <v>618</v>
      </c>
      <c r="P510" s="1" t="s">
        <v>618</v>
      </c>
      <c r="Q510" s="1" t="s">
        <v>194</v>
      </c>
      <c r="R510" s="1" t="s">
        <v>26</v>
      </c>
      <c r="U510" t="str">
        <f t="array" ref="U510">LOOKUP(2,1/(COUNTIF($U$1:U509,$C$2:$C$550)=0),$C$2:$C$550)</f>
        <v>Laptop Repair</v>
      </c>
      <c r="V510" s="3" t="str">
        <f t="shared" si="22"/>
        <v>No SLA for Request</v>
      </c>
      <c r="W510" t="str">
        <f t="shared" si="23"/>
        <v>Yes</v>
      </c>
    </row>
    <row r="511" spans="1:23" ht="12.75" x14ac:dyDescent="0.2">
      <c r="A511" s="1">
        <v>111119</v>
      </c>
      <c r="B511" s="4">
        <v>43500.455555555556</v>
      </c>
      <c r="C511" s="1" t="s">
        <v>580</v>
      </c>
      <c r="D511" s="1" t="s">
        <v>641</v>
      </c>
      <c r="E511" s="1" t="s">
        <v>681</v>
      </c>
      <c r="F511" s="1" t="str">
        <f t="shared" si="21"/>
        <v>Kimberly Jones</v>
      </c>
      <c r="G511" s="1" t="s">
        <v>106</v>
      </c>
      <c r="H511" s="1" t="s">
        <v>579</v>
      </c>
      <c r="I511" s="1" t="s">
        <v>16</v>
      </c>
      <c r="J511" s="1" t="s">
        <v>17</v>
      </c>
      <c r="K511" s="1" t="s">
        <v>18</v>
      </c>
      <c r="L511" s="7">
        <v>44284.588888888888</v>
      </c>
      <c r="M511" s="1" t="s">
        <v>37</v>
      </c>
      <c r="N511" s="2">
        <v>44412.955555555556</v>
      </c>
      <c r="O511" s="1" t="s">
        <v>618</v>
      </c>
      <c r="P511" s="1" t="s">
        <v>618</v>
      </c>
      <c r="Q511" s="1" t="s">
        <v>194</v>
      </c>
      <c r="R511" s="1" t="s">
        <v>26</v>
      </c>
      <c r="U511" t="str">
        <f t="array" ref="U511">LOOKUP(2,1/(COUNTIF($U$1:U510,$C$2:$C$550)=0),$C$2:$C$550)</f>
        <v>ERROR FOR WINSCP APPLICATION</v>
      </c>
      <c r="V511" s="3">
        <f t="shared" si="22"/>
        <v>43514</v>
      </c>
      <c r="W511" t="str">
        <f t="shared" si="23"/>
        <v>Yes</v>
      </c>
    </row>
    <row r="512" spans="1:23" ht="12.75" x14ac:dyDescent="0.2">
      <c r="A512" s="1">
        <v>111543</v>
      </c>
      <c r="B512" s="4">
        <v>44131.349305555559</v>
      </c>
      <c r="C512" s="1" t="s">
        <v>581</v>
      </c>
      <c r="D512" s="1" t="s">
        <v>629</v>
      </c>
      <c r="E512" s="1" t="s">
        <v>669</v>
      </c>
      <c r="F512" s="1" t="str">
        <f t="shared" si="21"/>
        <v>Kian Rogers</v>
      </c>
      <c r="G512" s="1" t="s">
        <v>43</v>
      </c>
      <c r="H512" s="1" t="s">
        <v>579</v>
      </c>
      <c r="I512" s="1" t="s">
        <v>16</v>
      </c>
      <c r="J512" s="1" t="s">
        <v>44</v>
      </c>
      <c r="K512" s="1" t="s">
        <v>18</v>
      </c>
      <c r="L512" s="7">
        <v>44279.559027777781</v>
      </c>
      <c r="M512" s="1" t="s">
        <v>37</v>
      </c>
      <c r="N512" s="2">
        <v>45043.849305555559</v>
      </c>
      <c r="O512" s="1" t="s">
        <v>618</v>
      </c>
      <c r="P512" s="1" t="s">
        <v>618</v>
      </c>
      <c r="Q512" s="1" t="s">
        <v>194</v>
      </c>
      <c r="R512" s="1" t="s">
        <v>26</v>
      </c>
      <c r="U512" t="str">
        <f t="array" ref="U512">LOOKUP(2,1/(COUNTIF($U$1:U511,$C$2:$C$550)=0),$C$2:$C$550)</f>
        <v>ERROR 504 GATEWAY TIMEOUT</v>
      </c>
      <c r="V512" s="3" t="str">
        <f t="shared" si="22"/>
        <v>No SLA for Request</v>
      </c>
      <c r="W512" t="str">
        <f t="shared" si="23"/>
        <v>Yes</v>
      </c>
    </row>
    <row r="513" spans="1:23" ht="12.75" x14ac:dyDescent="0.2">
      <c r="A513" s="1">
        <v>111531</v>
      </c>
      <c r="B513" s="4">
        <v>44113.497916666667</v>
      </c>
      <c r="C513" s="1" t="s">
        <v>582</v>
      </c>
      <c r="D513" s="1" t="s">
        <v>629</v>
      </c>
      <c r="E513" s="1" t="s">
        <v>669</v>
      </c>
      <c r="F513" s="1" t="str">
        <f t="shared" si="21"/>
        <v>Kian Rogers</v>
      </c>
      <c r="G513" s="1" t="s">
        <v>43</v>
      </c>
      <c r="H513" s="1" t="s">
        <v>579</v>
      </c>
      <c r="I513" s="1" t="s">
        <v>16</v>
      </c>
      <c r="J513" s="1" t="s">
        <v>44</v>
      </c>
      <c r="K513" s="1" t="s">
        <v>18</v>
      </c>
      <c r="L513" s="7">
        <v>44273.586111111108</v>
      </c>
      <c r="M513" s="1" t="s">
        <v>37</v>
      </c>
      <c r="N513" s="2">
        <v>45025.997916666667</v>
      </c>
      <c r="O513" s="1" t="s">
        <v>618</v>
      </c>
      <c r="P513" s="1" t="s">
        <v>618</v>
      </c>
      <c r="Q513" s="1" t="s">
        <v>194</v>
      </c>
      <c r="R513" s="1" t="s">
        <v>26</v>
      </c>
      <c r="U513" t="str">
        <f t="array" ref="U513">LOOKUP(2,1/(COUNTIF($U$1:U512,$C$2:$C$550)=0),$C$2:$C$550)</f>
        <v>Port Issue After Patching Activity (23-AUG-20)</v>
      </c>
      <c r="V513" s="3" t="str">
        <f t="shared" si="22"/>
        <v>No SLA for Request</v>
      </c>
      <c r="W513" t="str">
        <f t="shared" si="23"/>
        <v>Yes</v>
      </c>
    </row>
    <row r="514" spans="1:23" ht="12.75" x14ac:dyDescent="0.2">
      <c r="A514" s="1">
        <v>111481</v>
      </c>
      <c r="B514" s="4">
        <v>44054.411805555559</v>
      </c>
      <c r="C514" s="1" t="s">
        <v>583</v>
      </c>
      <c r="D514" s="1" t="s">
        <v>629</v>
      </c>
      <c r="E514" s="1" t="s">
        <v>669</v>
      </c>
      <c r="F514" s="1" t="str">
        <f t="shared" ref="F514:F566" si="24">CONCATENATE(D514," ",E514)</f>
        <v>Kian Rogers</v>
      </c>
      <c r="G514" s="1" t="s">
        <v>43</v>
      </c>
      <c r="H514" s="1" t="s">
        <v>579</v>
      </c>
      <c r="I514" s="1" t="s">
        <v>16</v>
      </c>
      <c r="J514" s="1" t="s">
        <v>44</v>
      </c>
      <c r="K514" s="1" t="s">
        <v>18</v>
      </c>
      <c r="L514" s="7">
        <v>44260.703472222223</v>
      </c>
      <c r="M514" s="1" t="s">
        <v>19</v>
      </c>
      <c r="N514" s="2">
        <v>44055.411805555559</v>
      </c>
      <c r="O514" s="1" t="s">
        <v>618</v>
      </c>
      <c r="P514" s="1" t="s">
        <v>619</v>
      </c>
      <c r="Q514" s="1" t="s">
        <v>20</v>
      </c>
      <c r="R514" s="1" t="s">
        <v>26</v>
      </c>
      <c r="U514" t="str">
        <f t="array" ref="U514">LOOKUP(2,1/(COUNTIF($U$1:U513,$C$2:$C$550)=0),$C$2:$C$550)</f>
        <v>Requesting a Server for Deployment</v>
      </c>
      <c r="V514" s="3" t="str">
        <f t="shared" si="22"/>
        <v>No SLA for Request</v>
      </c>
      <c r="W514" t="str">
        <f t="shared" si="23"/>
        <v>No</v>
      </c>
    </row>
    <row r="515" spans="1:23" ht="12.75" x14ac:dyDescent="0.2">
      <c r="A515" s="1">
        <v>111515</v>
      </c>
      <c r="B515" s="4">
        <v>44104.947222222225</v>
      </c>
      <c r="C515" s="1" t="s">
        <v>584</v>
      </c>
      <c r="D515" s="1" t="s">
        <v>629</v>
      </c>
      <c r="E515" s="1" t="s">
        <v>669</v>
      </c>
      <c r="F515" s="1" t="str">
        <f t="shared" si="24"/>
        <v>Kian Rogers</v>
      </c>
      <c r="G515" s="1" t="s">
        <v>43</v>
      </c>
      <c r="H515" s="1" t="s">
        <v>579</v>
      </c>
      <c r="I515" s="1" t="s">
        <v>16</v>
      </c>
      <c r="J515" s="1" t="s">
        <v>44</v>
      </c>
      <c r="K515" s="1" t="s">
        <v>18</v>
      </c>
      <c r="L515" s="7">
        <v>44246.701388888891</v>
      </c>
      <c r="M515" s="1" t="s">
        <v>19</v>
      </c>
      <c r="N515" s="2">
        <v>44105.947222222225</v>
      </c>
      <c r="O515" s="1" t="s">
        <v>618</v>
      </c>
      <c r="P515" s="1" t="s">
        <v>619</v>
      </c>
      <c r="Q515" s="1" t="s">
        <v>20</v>
      </c>
      <c r="R515" s="1" t="s">
        <v>26</v>
      </c>
      <c r="U515" t="str">
        <f t="array" ref="U515">LOOKUP(2,1/(COUNTIF($U$1:U514,$C$2:$C$550)=0),$C$2:$C$550)</f>
        <v>Absence Duration</v>
      </c>
      <c r="V515" s="3" t="str">
        <f t="shared" ref="V515:V549" si="25">IF(J515="Request","No SLA for Request", IF(AND(H515="Emergency",J515="Incident / Problem"),B515+TIME(4,0,0),IF(AND(H515="High",J515="Incident / Problem"),WORKDAY(B515,3,0),IF(AND(H515="Normal",J515="Incident / Problem"),WORKDAY(B515,5,0),IF(AND(H515="Low",J515="Incident / Problem"),WORKDAY(B515,10,10),"")))))</f>
        <v>No SLA for Request</v>
      </c>
      <c r="W515" t="str">
        <f t="shared" ref="W515:W549" si="26">IF(N515&gt;L515,"Yes","No")</f>
        <v>No</v>
      </c>
    </row>
    <row r="516" spans="1:23" ht="12.75" x14ac:dyDescent="0.2">
      <c r="A516" s="1">
        <v>111400</v>
      </c>
      <c r="B516" s="4">
        <v>43901.761805555558</v>
      </c>
      <c r="C516" s="1" t="s">
        <v>585</v>
      </c>
      <c r="D516" s="1" t="s">
        <v>627</v>
      </c>
      <c r="E516" s="1" t="s">
        <v>667</v>
      </c>
      <c r="F516" s="1" t="str">
        <f t="shared" si="24"/>
        <v>Riza Richardson</v>
      </c>
      <c r="G516" s="1" t="s">
        <v>32</v>
      </c>
      <c r="H516" s="1" t="s">
        <v>579</v>
      </c>
      <c r="I516" s="1" t="s">
        <v>16</v>
      </c>
      <c r="J516" s="1" t="s">
        <v>44</v>
      </c>
      <c r="K516" s="1" t="s">
        <v>18</v>
      </c>
      <c r="L516" s="7">
        <v>44243.595833333333</v>
      </c>
      <c r="M516" s="1" t="s">
        <v>19</v>
      </c>
      <c r="N516" s="2">
        <v>43902.761805555558</v>
      </c>
      <c r="O516" s="1" t="s">
        <v>618</v>
      </c>
      <c r="P516" s="1" t="s">
        <v>619</v>
      </c>
      <c r="Q516" s="1" t="s">
        <v>20</v>
      </c>
      <c r="R516" s="1" t="s">
        <v>26</v>
      </c>
      <c r="U516" t="str">
        <f t="array" ref="U516">LOOKUP(2,1/(COUNTIF($U$1:U515,$C$2:$C$550)=0),$C$2:$C$550)</f>
        <v>Can't Access PROD Instance</v>
      </c>
      <c r="V516" s="3" t="str">
        <f t="shared" si="25"/>
        <v>No SLA for Request</v>
      </c>
      <c r="W516" t="str">
        <f t="shared" si="26"/>
        <v>No</v>
      </c>
    </row>
    <row r="517" spans="1:23" ht="12.75" x14ac:dyDescent="0.2">
      <c r="A517" s="1">
        <v>111578</v>
      </c>
      <c r="B517" s="4">
        <v>44175.445833333331</v>
      </c>
      <c r="C517" s="1" t="s">
        <v>586</v>
      </c>
      <c r="D517" s="1" t="s">
        <v>628</v>
      </c>
      <c r="E517" s="1" t="s">
        <v>668</v>
      </c>
      <c r="F517" s="1" t="str">
        <f t="shared" si="24"/>
        <v>Aurora Miller</v>
      </c>
      <c r="G517" s="1" t="s">
        <v>35</v>
      </c>
      <c r="H517" s="1" t="s">
        <v>579</v>
      </c>
      <c r="I517" s="1" t="s">
        <v>16</v>
      </c>
      <c r="J517" s="1" t="s">
        <v>44</v>
      </c>
      <c r="K517" s="1" t="s">
        <v>18</v>
      </c>
      <c r="L517" s="7">
        <v>44237.727777777778</v>
      </c>
      <c r="M517" s="1" t="s">
        <v>19</v>
      </c>
      <c r="N517" s="2">
        <v>44176.445833333331</v>
      </c>
      <c r="O517" s="1" t="s">
        <v>618</v>
      </c>
      <c r="P517" s="1" t="s">
        <v>619</v>
      </c>
      <c r="Q517" s="1" t="s">
        <v>20</v>
      </c>
      <c r="R517" s="1" t="s">
        <v>21</v>
      </c>
      <c r="U517" t="str">
        <f t="array" ref="U517">LOOKUP(2,1/(COUNTIF($U$1:U516,$C$2:$C$550)=0),$C$2:$C$550)</f>
        <v>LOGIN ISSUE</v>
      </c>
      <c r="V517" s="3" t="str">
        <f t="shared" si="25"/>
        <v>No SLA for Request</v>
      </c>
      <c r="W517" t="str">
        <f t="shared" si="26"/>
        <v>No</v>
      </c>
    </row>
    <row r="518" spans="1:23" ht="12.75" x14ac:dyDescent="0.2">
      <c r="A518" s="1">
        <v>111591</v>
      </c>
      <c r="B518" s="4">
        <v>44208.68472222222</v>
      </c>
      <c r="C518" s="1" t="s">
        <v>587</v>
      </c>
      <c r="D518" s="1" t="s">
        <v>642</v>
      </c>
      <c r="E518" s="1" t="s">
        <v>682</v>
      </c>
      <c r="F518" s="1" t="str">
        <f t="shared" si="24"/>
        <v>Troy Daniels</v>
      </c>
      <c r="G518" s="1" t="s">
        <v>112</v>
      </c>
      <c r="H518" s="1" t="s">
        <v>579</v>
      </c>
      <c r="I518" s="1" t="s">
        <v>16</v>
      </c>
      <c r="J518" s="1" t="s">
        <v>44</v>
      </c>
      <c r="K518" s="1" t="s">
        <v>18</v>
      </c>
      <c r="L518" s="7">
        <v>44225.722916666666</v>
      </c>
      <c r="M518" s="1" t="s">
        <v>19</v>
      </c>
      <c r="N518" s="2">
        <v>44209.68472222222</v>
      </c>
      <c r="O518" s="1" t="s">
        <v>618</v>
      </c>
      <c r="P518" s="1" t="s">
        <v>619</v>
      </c>
      <c r="Q518" s="1" t="s">
        <v>20</v>
      </c>
      <c r="R518" s="1" t="s">
        <v>26</v>
      </c>
      <c r="U518" t="str">
        <f t="array" ref="U518">LOOKUP(2,1/(COUNTIF($U$1:U517,$C$2:$C$550)=0),$C$2:$C$550)</f>
        <v>Open VPN Authenticator App Setup</v>
      </c>
      <c r="V518" s="3" t="str">
        <f t="shared" si="25"/>
        <v>No SLA for Request</v>
      </c>
      <c r="W518" t="str">
        <f t="shared" si="26"/>
        <v>No</v>
      </c>
    </row>
    <row r="519" spans="1:23" ht="12.75" x14ac:dyDescent="0.2">
      <c r="A519" s="1">
        <v>111508</v>
      </c>
      <c r="B519" s="4">
        <v>44102.446527777778</v>
      </c>
      <c r="C519" s="1" t="s">
        <v>588</v>
      </c>
      <c r="D519" s="1" t="s">
        <v>629</v>
      </c>
      <c r="E519" s="1" t="s">
        <v>669</v>
      </c>
      <c r="F519" s="1" t="str">
        <f t="shared" si="24"/>
        <v>Kian Rogers</v>
      </c>
      <c r="G519" s="1" t="s">
        <v>43</v>
      </c>
      <c r="H519" s="1" t="s">
        <v>579</v>
      </c>
      <c r="I519" s="1" t="s">
        <v>16</v>
      </c>
      <c r="J519" s="1" t="s">
        <v>44</v>
      </c>
      <c r="K519" s="1" t="s">
        <v>18</v>
      </c>
      <c r="L519" s="7">
        <v>44221.504166666666</v>
      </c>
      <c r="M519" s="1" t="s">
        <v>37</v>
      </c>
      <c r="N519" s="2">
        <v>45014.946527777778</v>
      </c>
      <c r="O519" s="1" t="s">
        <v>618</v>
      </c>
      <c r="P519" s="1" t="s">
        <v>618</v>
      </c>
      <c r="Q519" s="1" t="s">
        <v>194</v>
      </c>
      <c r="R519" s="1" t="s">
        <v>26</v>
      </c>
      <c r="U519" t="str">
        <f t="array" ref="U519">LOOKUP(2,1/(COUNTIF($U$1:U518,$C$2:$C$550)=0),$C$2:$C$550)</f>
        <v>HR Technical Analyzer in TEST</v>
      </c>
      <c r="V519" s="3" t="str">
        <f t="shared" si="25"/>
        <v>No SLA for Request</v>
      </c>
      <c r="W519" t="str">
        <f t="shared" si="26"/>
        <v>Yes</v>
      </c>
    </row>
    <row r="520" spans="1:23" ht="12.75" x14ac:dyDescent="0.2">
      <c r="A520" s="1">
        <v>111589</v>
      </c>
      <c r="B520" s="4">
        <v>44202.643055555556</v>
      </c>
      <c r="C520" s="1" t="s">
        <v>589</v>
      </c>
      <c r="D520" s="1" t="s">
        <v>629</v>
      </c>
      <c r="E520" s="1" t="s">
        <v>669</v>
      </c>
      <c r="F520" s="1" t="str">
        <f t="shared" si="24"/>
        <v>Kian Rogers</v>
      </c>
      <c r="G520" s="1" t="s">
        <v>43</v>
      </c>
      <c r="H520" s="1" t="s">
        <v>579</v>
      </c>
      <c r="I520" s="1" t="s">
        <v>16</v>
      </c>
      <c r="J520" s="1" t="s">
        <v>17</v>
      </c>
      <c r="K520" s="1" t="s">
        <v>18</v>
      </c>
      <c r="L520" s="7">
        <v>44214.753472222219</v>
      </c>
      <c r="M520" s="1" t="s">
        <v>19</v>
      </c>
      <c r="N520" s="2">
        <v>44203.143055555556</v>
      </c>
      <c r="O520" s="1" t="s">
        <v>618</v>
      </c>
      <c r="P520" s="1" t="s">
        <v>619</v>
      </c>
      <c r="Q520" s="1" t="s">
        <v>20</v>
      </c>
      <c r="R520" s="1" t="s">
        <v>26</v>
      </c>
      <c r="U520" t="str">
        <f t="array" ref="U520">LOOKUP(2,1/(COUNTIF($U$1:U519,$C$2:$C$550)=0),$C$2:$C$550)</f>
        <v>12/03/2020 7:45-7:55 Slow Performance</v>
      </c>
      <c r="V520" s="3">
        <f t="shared" si="25"/>
        <v>44216</v>
      </c>
      <c r="W520" t="str">
        <f t="shared" si="26"/>
        <v>No</v>
      </c>
    </row>
    <row r="521" spans="1:23" ht="12.75" x14ac:dyDescent="0.2">
      <c r="A521" s="1">
        <v>111445</v>
      </c>
      <c r="B521" s="4">
        <v>43998.393750000003</v>
      </c>
      <c r="C521" s="1" t="s">
        <v>590</v>
      </c>
      <c r="D521" s="1" t="s">
        <v>628</v>
      </c>
      <c r="E521" s="1" t="s">
        <v>668</v>
      </c>
      <c r="F521" s="1" t="str">
        <f t="shared" si="24"/>
        <v>Aurora Miller</v>
      </c>
      <c r="G521" s="1" t="s">
        <v>35</v>
      </c>
      <c r="H521" s="1" t="s">
        <v>579</v>
      </c>
      <c r="I521" s="1" t="s">
        <v>16</v>
      </c>
      <c r="J521" s="1" t="s">
        <v>44</v>
      </c>
      <c r="K521" s="1" t="s">
        <v>18</v>
      </c>
      <c r="L521" s="7">
        <v>44176.842361111114</v>
      </c>
      <c r="M521" s="1" t="s">
        <v>37</v>
      </c>
      <c r="N521" s="2">
        <v>44910.893750000003</v>
      </c>
      <c r="O521" s="1" t="s">
        <v>618</v>
      </c>
      <c r="P521" s="1" t="s">
        <v>618</v>
      </c>
      <c r="Q521" s="1" t="s">
        <v>194</v>
      </c>
      <c r="R521" s="1" t="s">
        <v>21</v>
      </c>
      <c r="U521" t="str">
        <f t="array" ref="U521">LOOKUP(2,1/(COUNTIF($U$1:U520,$C$2:$C$550)=0),$C$2:$C$550)</f>
        <v>12/01/2020 12:00PM "bea.jolt" login error</v>
      </c>
      <c r="V521" s="3" t="str">
        <f t="shared" si="25"/>
        <v>No SLA for Request</v>
      </c>
      <c r="W521" t="str">
        <f t="shared" si="26"/>
        <v>Yes</v>
      </c>
    </row>
    <row r="522" spans="1:23" ht="12.75" x14ac:dyDescent="0.2">
      <c r="A522" s="1">
        <v>111579</v>
      </c>
      <c r="B522" s="4">
        <v>44176.656944444447</v>
      </c>
      <c r="C522" s="1" t="s">
        <v>591</v>
      </c>
      <c r="D522" s="1" t="s">
        <v>631</v>
      </c>
      <c r="E522" s="1" t="s">
        <v>671</v>
      </c>
      <c r="F522" s="1" t="str">
        <f t="shared" si="24"/>
        <v>Jane Wilberts</v>
      </c>
      <c r="G522" s="1" t="s">
        <v>52</v>
      </c>
      <c r="H522" s="1" t="s">
        <v>579</v>
      </c>
      <c r="I522" s="1" t="s">
        <v>16</v>
      </c>
      <c r="J522" s="1" t="s">
        <v>44</v>
      </c>
      <c r="K522" s="1" t="s">
        <v>18</v>
      </c>
      <c r="L522" s="7">
        <v>44176.656944444447</v>
      </c>
      <c r="M522" s="1" t="s">
        <v>37</v>
      </c>
      <c r="N522" s="2">
        <v>45089.156944444447</v>
      </c>
      <c r="O522" s="1" t="s">
        <v>618</v>
      </c>
      <c r="P522" s="1" t="s">
        <v>619</v>
      </c>
      <c r="Q522" s="1" t="s">
        <v>194</v>
      </c>
      <c r="R522" s="1" t="s">
        <v>26</v>
      </c>
      <c r="U522" t="str">
        <f t="array" ref="U522">LOOKUP(2,1/(COUNTIF($U$1:U521,$C$2:$C$550)=0),$C$2:$C$550)</f>
        <v>11/26/2020 9:10PM LOGIN ISSUE</v>
      </c>
      <c r="V522" s="3" t="str">
        <f t="shared" si="25"/>
        <v>No SLA for Request</v>
      </c>
      <c r="W522" t="str">
        <f t="shared" si="26"/>
        <v>Yes</v>
      </c>
    </row>
    <row r="523" spans="1:23" ht="12.75" x14ac:dyDescent="0.2">
      <c r="A523" s="1">
        <v>111540</v>
      </c>
      <c r="B523" s="4">
        <v>44126.663194444445</v>
      </c>
      <c r="C523" s="1" t="s">
        <v>592</v>
      </c>
      <c r="D523" s="1" t="s">
        <v>642</v>
      </c>
      <c r="E523" s="1" t="s">
        <v>682</v>
      </c>
      <c r="F523" s="1" t="str">
        <f t="shared" si="24"/>
        <v>Troy Daniels</v>
      </c>
      <c r="G523" s="1" t="s">
        <v>112</v>
      </c>
      <c r="H523" s="1" t="s">
        <v>579</v>
      </c>
      <c r="I523" s="1" t="s">
        <v>16</v>
      </c>
      <c r="J523" s="1" t="s">
        <v>44</v>
      </c>
      <c r="K523" s="1" t="s">
        <v>18</v>
      </c>
      <c r="L523" s="7">
        <v>44155.684027777781</v>
      </c>
      <c r="M523" s="1" t="s">
        <v>37</v>
      </c>
      <c r="N523" s="2">
        <v>45039.163194444445</v>
      </c>
      <c r="O523" s="1" t="s">
        <v>618</v>
      </c>
      <c r="P523" s="1" t="s">
        <v>618</v>
      </c>
      <c r="Q523" s="1" t="s">
        <v>194</v>
      </c>
      <c r="R523" s="1" t="s">
        <v>26</v>
      </c>
      <c r="U523" t="str">
        <f t="array" ref="U523">LOOKUP(2,1/(COUNTIF($U$1:U522,$C$2:$C$550)=0),$C$2:$C$550)</f>
        <v>11/25/2020 1:41PM LOGIN ISSUE</v>
      </c>
      <c r="V523" s="3" t="str">
        <f t="shared" si="25"/>
        <v>No SLA for Request</v>
      </c>
      <c r="W523" t="str">
        <f t="shared" si="26"/>
        <v>Yes</v>
      </c>
    </row>
    <row r="524" spans="1:23" ht="12.75" x14ac:dyDescent="0.2">
      <c r="A524" s="1">
        <v>111537</v>
      </c>
      <c r="B524" s="4">
        <v>44123.770833333336</v>
      </c>
      <c r="C524" s="1" t="s">
        <v>593</v>
      </c>
      <c r="D524" s="1" t="s">
        <v>629</v>
      </c>
      <c r="E524" s="1" t="s">
        <v>669</v>
      </c>
      <c r="F524" s="1" t="str">
        <f t="shared" si="24"/>
        <v>Kian Rogers</v>
      </c>
      <c r="G524" s="1" t="s">
        <v>43</v>
      </c>
      <c r="H524" s="1" t="s">
        <v>579</v>
      </c>
      <c r="I524" s="1" t="s">
        <v>16</v>
      </c>
      <c r="J524" s="1" t="s">
        <v>17</v>
      </c>
      <c r="K524" s="1" t="s">
        <v>18</v>
      </c>
      <c r="L524" s="7">
        <v>44123.770833333336</v>
      </c>
      <c r="M524" s="1" t="s">
        <v>37</v>
      </c>
      <c r="N524" s="2">
        <v>45036.270833333336</v>
      </c>
      <c r="O524" s="1" t="s">
        <v>618</v>
      </c>
      <c r="P524" s="1" t="s">
        <v>619</v>
      </c>
      <c r="Q524" s="1" t="s">
        <v>194</v>
      </c>
      <c r="R524" s="1" t="s">
        <v>26</v>
      </c>
      <c r="U524" t="str">
        <f t="array" ref="U524">LOOKUP(2,1/(COUNTIF($U$1:U523,$C$2:$C$550)=0),$C$2:$C$550)</f>
        <v>11/25/2020 8:34PM LOGIN ISSUE</v>
      </c>
      <c r="V524" s="3">
        <f t="shared" si="25"/>
        <v>44137</v>
      </c>
      <c r="W524" t="str">
        <f t="shared" si="26"/>
        <v>Yes</v>
      </c>
    </row>
    <row r="525" spans="1:23" ht="12.75" x14ac:dyDescent="0.2">
      <c r="A525" s="1">
        <v>111532</v>
      </c>
      <c r="B525" s="4">
        <v>44113.638194444444</v>
      </c>
      <c r="C525" s="1" t="s">
        <v>594</v>
      </c>
      <c r="D525" s="1" t="s">
        <v>628</v>
      </c>
      <c r="E525" s="1" t="s">
        <v>668</v>
      </c>
      <c r="F525" s="1" t="str">
        <f t="shared" si="24"/>
        <v>Aurora Miller</v>
      </c>
      <c r="G525" s="1" t="s">
        <v>35</v>
      </c>
      <c r="H525" s="1" t="s">
        <v>579</v>
      </c>
      <c r="I525" s="1" t="s">
        <v>16</v>
      </c>
      <c r="J525" s="1" t="s">
        <v>44</v>
      </c>
      <c r="K525" s="1" t="s">
        <v>18</v>
      </c>
      <c r="L525" s="7">
        <v>44113.638888888891</v>
      </c>
      <c r="M525" s="1" t="s">
        <v>37</v>
      </c>
      <c r="N525" s="2">
        <v>45026.138194444444</v>
      </c>
      <c r="O525" s="1" t="s">
        <v>618</v>
      </c>
      <c r="P525" s="1" t="s">
        <v>619</v>
      </c>
      <c r="Q525" s="1" t="s">
        <v>194</v>
      </c>
      <c r="R525" s="1" t="s">
        <v>21</v>
      </c>
      <c r="U525" t="str">
        <f t="array" ref="U525">LOOKUP(2,1/(COUNTIF($U$1:U524,$C$2:$C$550)=0),$C$2:$C$550)</f>
        <v>ERROR 504 GATEWAY TIMEOUT AGAIN</v>
      </c>
      <c r="V525" s="3" t="str">
        <f t="shared" si="25"/>
        <v>No SLA for Request</v>
      </c>
      <c r="W525" t="str">
        <f t="shared" si="26"/>
        <v>Yes</v>
      </c>
    </row>
    <row r="526" spans="1:23" ht="12.75" x14ac:dyDescent="0.2">
      <c r="A526" s="1">
        <v>111477</v>
      </c>
      <c r="B526" s="4">
        <v>44039.613888888889</v>
      </c>
      <c r="C526" s="1" t="s">
        <v>595</v>
      </c>
      <c r="D526" s="1" t="s">
        <v>628</v>
      </c>
      <c r="E526" s="1" t="s">
        <v>668</v>
      </c>
      <c r="F526" s="1" t="str">
        <f t="shared" si="24"/>
        <v>Aurora Miller</v>
      </c>
      <c r="G526" s="1" t="s">
        <v>35</v>
      </c>
      <c r="H526" s="1" t="s">
        <v>579</v>
      </c>
      <c r="I526" s="1" t="s">
        <v>16</v>
      </c>
      <c r="J526" s="1" t="s">
        <v>44</v>
      </c>
      <c r="K526" s="1" t="s">
        <v>18</v>
      </c>
      <c r="L526" s="7">
        <v>44075.744444444441</v>
      </c>
      <c r="M526" s="1" t="s">
        <v>19</v>
      </c>
      <c r="N526" s="2">
        <v>44040.113888888889</v>
      </c>
      <c r="O526" s="1" t="s">
        <v>618</v>
      </c>
      <c r="P526" s="1" t="s">
        <v>619</v>
      </c>
      <c r="Q526" s="1" t="s">
        <v>20</v>
      </c>
      <c r="R526" s="1" t="s">
        <v>21</v>
      </c>
      <c r="U526" t="str">
        <f t="array" ref="U526">LOOKUP(2,1/(COUNTIF($U$1:U525,$C$2:$C$550)=0),$C$2:$C$550)</f>
        <v>JDE Slow Down</v>
      </c>
      <c r="V526" s="3" t="str">
        <f t="shared" si="25"/>
        <v>No SLA for Request</v>
      </c>
      <c r="W526" t="str">
        <f t="shared" si="26"/>
        <v>No</v>
      </c>
    </row>
    <row r="527" spans="1:23" ht="12.75" x14ac:dyDescent="0.2">
      <c r="A527" s="1">
        <v>111472</v>
      </c>
      <c r="B527" s="4">
        <v>44029.449305555558</v>
      </c>
      <c r="C527" s="1" t="s">
        <v>596</v>
      </c>
      <c r="D527" s="1" t="s">
        <v>632</v>
      </c>
      <c r="E527" s="1" t="s">
        <v>672</v>
      </c>
      <c r="F527" s="1" t="str">
        <f t="shared" si="24"/>
        <v>Marvin Peters</v>
      </c>
      <c r="G527" s="1" t="s">
        <v>56</v>
      </c>
      <c r="H527" s="1" t="s">
        <v>579</v>
      </c>
      <c r="I527" s="1" t="s">
        <v>16</v>
      </c>
      <c r="J527" s="1" t="s">
        <v>17</v>
      </c>
      <c r="K527" s="1" t="s">
        <v>18</v>
      </c>
      <c r="L527" s="7">
        <v>44040.758333333331</v>
      </c>
      <c r="M527" s="1" t="s">
        <v>19</v>
      </c>
      <c r="N527" s="2">
        <v>44029.949305555558</v>
      </c>
      <c r="O527" s="1" t="s">
        <v>618</v>
      </c>
      <c r="P527" s="1" t="s">
        <v>619</v>
      </c>
      <c r="Q527" s="1" t="s">
        <v>20</v>
      </c>
      <c r="R527" s="1" t="s">
        <v>21</v>
      </c>
      <c r="U527" t="str">
        <f t="array" ref="U527">LOOKUP(2,1/(COUNTIF($U$1:U526,$C$2:$C$550)=0),$C$2:$C$550)</f>
        <v>JDE Slowdown</v>
      </c>
      <c r="V527" s="3">
        <f t="shared" si="25"/>
        <v>44043</v>
      </c>
      <c r="W527" t="str">
        <f t="shared" si="26"/>
        <v>No</v>
      </c>
    </row>
    <row r="528" spans="1:23" ht="12.75" x14ac:dyDescent="0.2">
      <c r="A528" s="1">
        <v>111465</v>
      </c>
      <c r="B528" s="4">
        <v>44021.519444444442</v>
      </c>
      <c r="C528" s="1" t="s">
        <v>330</v>
      </c>
      <c r="D528" s="1" t="s">
        <v>653</v>
      </c>
      <c r="E528" s="1" t="s">
        <v>675</v>
      </c>
      <c r="F528" s="1" t="str">
        <f t="shared" si="24"/>
        <v>Jovan Brown</v>
      </c>
      <c r="G528" s="1" t="s">
        <v>309</v>
      </c>
      <c r="H528" s="1" t="s">
        <v>579</v>
      </c>
      <c r="I528" s="1" t="s">
        <v>29</v>
      </c>
      <c r="J528" s="1" t="s">
        <v>17</v>
      </c>
      <c r="K528" s="1" t="s">
        <v>18</v>
      </c>
      <c r="L528" s="7">
        <v>44021.519444444442</v>
      </c>
      <c r="M528" s="1" t="s">
        <v>37</v>
      </c>
      <c r="N528" s="2">
        <v>44022.019444444442</v>
      </c>
      <c r="O528" s="1" t="s">
        <v>619</v>
      </c>
      <c r="P528" s="1" t="s">
        <v>618</v>
      </c>
      <c r="Q528" s="1" t="s">
        <v>101</v>
      </c>
      <c r="R528" s="1" t="s">
        <v>78</v>
      </c>
      <c r="U528" t="str">
        <f t="array" ref="U528">LOOKUP(2,1/(COUNTIF($U$1:U527,$C$2:$C$550)=0),$C$2:$C$550)</f>
        <v>Public IP Trusted Certificate Authority Error</v>
      </c>
      <c r="V528" s="3">
        <f t="shared" si="25"/>
        <v>44035</v>
      </c>
      <c r="W528" t="str">
        <f t="shared" si="26"/>
        <v>Yes</v>
      </c>
    </row>
    <row r="529" spans="1:23" ht="12.75" x14ac:dyDescent="0.2">
      <c r="A529" s="1">
        <v>111433</v>
      </c>
      <c r="B529" s="4">
        <v>43985.607638888891</v>
      </c>
      <c r="C529" s="1" t="s">
        <v>597</v>
      </c>
      <c r="D529" s="1" t="s">
        <v>628</v>
      </c>
      <c r="E529" s="1" t="s">
        <v>668</v>
      </c>
      <c r="F529" s="1" t="str">
        <f t="shared" si="24"/>
        <v>Aurora Miller</v>
      </c>
      <c r="G529" s="1" t="s">
        <v>35</v>
      </c>
      <c r="H529" s="1" t="s">
        <v>579</v>
      </c>
      <c r="I529" s="1" t="s">
        <v>16</v>
      </c>
      <c r="J529" s="1" t="s">
        <v>44</v>
      </c>
      <c r="K529" s="1" t="s">
        <v>18</v>
      </c>
      <c r="L529" s="7">
        <v>44008.748611111114</v>
      </c>
      <c r="M529" s="1" t="s">
        <v>19</v>
      </c>
      <c r="N529" s="2" t="s">
        <v>620</v>
      </c>
      <c r="O529" s="1" t="s">
        <v>618</v>
      </c>
      <c r="P529" s="1" t="s">
        <v>619</v>
      </c>
      <c r="Q529" s="1" t="s">
        <v>20</v>
      </c>
      <c r="R529" s="1" t="s">
        <v>21</v>
      </c>
      <c r="U529" t="str">
        <f t="array" ref="U529">LOOKUP(2,1/(COUNTIF($U$1:U528,$C$2:$C$550)=0),$C$2:$C$550)</f>
        <v>Approval Workflow Error</v>
      </c>
      <c r="V529" s="3" t="str">
        <f t="shared" si="25"/>
        <v>No SLA for Request</v>
      </c>
      <c r="W529" t="str">
        <f t="shared" si="26"/>
        <v>Yes</v>
      </c>
    </row>
    <row r="530" spans="1:23" ht="12.75" x14ac:dyDescent="0.2">
      <c r="A530" s="1">
        <v>111427</v>
      </c>
      <c r="B530" s="4">
        <v>43980.520833333336</v>
      </c>
      <c r="C530" s="1" t="s">
        <v>598</v>
      </c>
      <c r="D530" s="1" t="s">
        <v>635</v>
      </c>
      <c r="E530" s="1" t="s">
        <v>675</v>
      </c>
      <c r="F530" s="1" t="str">
        <f t="shared" si="24"/>
        <v>John Brown</v>
      </c>
      <c r="G530" s="1" t="s">
        <v>73</v>
      </c>
      <c r="H530" s="1" t="s">
        <v>579</v>
      </c>
      <c r="I530" s="1" t="s">
        <v>16</v>
      </c>
      <c r="J530" s="1" t="s">
        <v>44</v>
      </c>
      <c r="K530" s="1" t="s">
        <v>18</v>
      </c>
      <c r="L530" s="7">
        <v>44001.729861111111</v>
      </c>
      <c r="M530" s="1" t="s">
        <v>19</v>
      </c>
      <c r="N530" s="2" t="s">
        <v>620</v>
      </c>
      <c r="O530" s="1" t="s">
        <v>618</v>
      </c>
      <c r="P530" s="1" t="s">
        <v>619</v>
      </c>
      <c r="Q530" s="1" t="s">
        <v>20</v>
      </c>
      <c r="R530" s="1" t="s">
        <v>21</v>
      </c>
      <c r="U530" t="str">
        <f t="array" ref="U530">LOOKUP(2,1/(COUNTIF($U$1:U529,$C$2:$C$550)=0),$C$2:$C$550)</f>
        <v>Error Displaying in Different Module</v>
      </c>
      <c r="V530" s="3" t="str">
        <f t="shared" si="25"/>
        <v>No SLA for Request</v>
      </c>
      <c r="W530" t="str">
        <f t="shared" si="26"/>
        <v>Yes</v>
      </c>
    </row>
    <row r="531" spans="1:23" ht="12.75" x14ac:dyDescent="0.2">
      <c r="A531" s="1">
        <v>111405</v>
      </c>
      <c r="B531" s="4">
        <v>43924.395138888889</v>
      </c>
      <c r="C531" s="1" t="s">
        <v>599</v>
      </c>
      <c r="D531" s="1" t="s">
        <v>630</v>
      </c>
      <c r="E531" s="1" t="s">
        <v>670</v>
      </c>
      <c r="F531" s="1" t="str">
        <f t="shared" si="24"/>
        <v>Kenex Willows</v>
      </c>
      <c r="G531" s="1" t="s">
        <v>46</v>
      </c>
      <c r="H531" s="1" t="s">
        <v>579</v>
      </c>
      <c r="I531" s="1" t="s">
        <v>16</v>
      </c>
      <c r="J531" s="1" t="s">
        <v>17</v>
      </c>
      <c r="K531" s="1" t="s">
        <v>18</v>
      </c>
      <c r="L531" s="7">
        <v>43998.743750000001</v>
      </c>
      <c r="M531" s="1" t="s">
        <v>19</v>
      </c>
      <c r="N531" s="2" t="s">
        <v>620</v>
      </c>
      <c r="O531" s="1" t="s">
        <v>618</v>
      </c>
      <c r="P531" s="1" t="s">
        <v>619</v>
      </c>
      <c r="Q531" s="1" t="s">
        <v>20</v>
      </c>
      <c r="R531" s="1" t="s">
        <v>26</v>
      </c>
      <c r="V531" s="3">
        <f t="shared" si="25"/>
        <v>43938</v>
      </c>
      <c r="W531" t="str">
        <f t="shared" si="26"/>
        <v>Yes</v>
      </c>
    </row>
    <row r="532" spans="1:23" ht="12.75" x14ac:dyDescent="0.2">
      <c r="A532" s="1">
        <v>111422</v>
      </c>
      <c r="B532" s="4">
        <v>43966.756944444445</v>
      </c>
      <c r="C532" s="1" t="s">
        <v>600</v>
      </c>
      <c r="D532" s="1" t="s">
        <v>630</v>
      </c>
      <c r="E532" s="1" t="s">
        <v>670</v>
      </c>
      <c r="F532" s="1" t="str">
        <f t="shared" si="24"/>
        <v>Kenex Willows</v>
      </c>
      <c r="G532" s="1" t="s">
        <v>46</v>
      </c>
      <c r="H532" s="1" t="s">
        <v>579</v>
      </c>
      <c r="I532" s="1" t="s">
        <v>16</v>
      </c>
      <c r="J532" s="1" t="s">
        <v>17</v>
      </c>
      <c r="K532" s="1" t="s">
        <v>18</v>
      </c>
      <c r="L532" s="7">
        <v>43998.741666666669</v>
      </c>
      <c r="M532" s="1" t="s">
        <v>19</v>
      </c>
      <c r="N532" s="2" t="s">
        <v>620</v>
      </c>
      <c r="O532" s="1" t="s">
        <v>618</v>
      </c>
      <c r="P532" s="1" t="s">
        <v>619</v>
      </c>
      <c r="Q532" s="1" t="s">
        <v>20</v>
      </c>
      <c r="R532" s="1" t="s">
        <v>26</v>
      </c>
      <c r="V532" s="3">
        <f t="shared" si="25"/>
        <v>43980</v>
      </c>
      <c r="W532" t="str">
        <f t="shared" si="26"/>
        <v>Yes</v>
      </c>
    </row>
    <row r="533" spans="1:23" ht="12.75" x14ac:dyDescent="0.2">
      <c r="A533" s="1">
        <v>111414</v>
      </c>
      <c r="B533" s="4">
        <v>43938.805555555555</v>
      </c>
      <c r="C533" s="1" t="s">
        <v>601</v>
      </c>
      <c r="D533" s="1" t="s">
        <v>635</v>
      </c>
      <c r="E533" s="1" t="s">
        <v>675</v>
      </c>
      <c r="F533" s="1" t="str">
        <f t="shared" si="24"/>
        <v>John Brown</v>
      </c>
      <c r="G533" s="1" t="s">
        <v>73</v>
      </c>
      <c r="H533" s="1" t="s">
        <v>579</v>
      </c>
      <c r="I533" s="1" t="s">
        <v>16</v>
      </c>
      <c r="J533" s="1" t="s">
        <v>44</v>
      </c>
      <c r="K533" s="1" t="s">
        <v>18</v>
      </c>
      <c r="L533" s="7">
        <v>43983.455555555556</v>
      </c>
      <c r="M533" s="1" t="s">
        <v>37</v>
      </c>
      <c r="N533" s="2">
        <v>44851.305555555555</v>
      </c>
      <c r="O533" s="1" t="s">
        <v>618</v>
      </c>
      <c r="P533" s="1" t="s">
        <v>618</v>
      </c>
      <c r="Q533" s="1" t="s">
        <v>101</v>
      </c>
      <c r="R533" s="1" t="s">
        <v>21</v>
      </c>
      <c r="V533" s="3" t="str">
        <f t="shared" si="25"/>
        <v>No SLA for Request</v>
      </c>
      <c r="W533" t="str">
        <f t="shared" si="26"/>
        <v>Yes</v>
      </c>
    </row>
    <row r="534" spans="1:23" ht="12.75" x14ac:dyDescent="0.2">
      <c r="A534" s="1">
        <v>111392</v>
      </c>
      <c r="B534" s="4">
        <v>43888.384722222225</v>
      </c>
      <c r="C534" s="1" t="s">
        <v>602</v>
      </c>
      <c r="D534" s="1" t="s">
        <v>624</v>
      </c>
      <c r="E534" s="1" t="s">
        <v>635</v>
      </c>
      <c r="F534" s="1" t="str">
        <f t="shared" si="24"/>
        <v>Jasper John</v>
      </c>
      <c r="G534" s="1" t="s">
        <v>14</v>
      </c>
      <c r="H534" s="1" t="s">
        <v>579</v>
      </c>
      <c r="I534" s="1" t="s">
        <v>16</v>
      </c>
      <c r="J534" s="1" t="s">
        <v>17</v>
      </c>
      <c r="K534" s="1" t="s">
        <v>18</v>
      </c>
      <c r="L534" s="7">
        <v>43923.724999999999</v>
      </c>
      <c r="M534" s="1" t="s">
        <v>19</v>
      </c>
      <c r="N534" s="2" t="s">
        <v>620</v>
      </c>
      <c r="O534" s="1" t="s">
        <v>618</v>
      </c>
      <c r="P534" s="1" t="s">
        <v>619</v>
      </c>
      <c r="Q534" s="1" t="s">
        <v>20</v>
      </c>
      <c r="R534" s="1" t="s">
        <v>21</v>
      </c>
      <c r="V534" s="3">
        <f t="shared" si="25"/>
        <v>43902</v>
      </c>
      <c r="W534" t="str">
        <f t="shared" si="26"/>
        <v>Yes</v>
      </c>
    </row>
    <row r="535" spans="1:23" ht="12.75" x14ac:dyDescent="0.2">
      <c r="A535" s="1">
        <v>111394</v>
      </c>
      <c r="B535" s="4">
        <v>43892.645138888889</v>
      </c>
      <c r="C535" s="1" t="s">
        <v>603</v>
      </c>
      <c r="D535" s="1" t="s">
        <v>635</v>
      </c>
      <c r="E535" s="1" t="s">
        <v>675</v>
      </c>
      <c r="F535" s="1" t="str">
        <f t="shared" si="24"/>
        <v>John Brown</v>
      </c>
      <c r="G535" s="1" t="s">
        <v>73</v>
      </c>
      <c r="H535" s="1" t="s">
        <v>579</v>
      </c>
      <c r="I535" s="1" t="s">
        <v>16</v>
      </c>
      <c r="J535" s="1" t="s">
        <v>44</v>
      </c>
      <c r="K535" s="1" t="s">
        <v>18</v>
      </c>
      <c r="L535" s="7">
        <v>43893.740277777775</v>
      </c>
      <c r="M535" s="1" t="s">
        <v>19</v>
      </c>
      <c r="N535" s="2" t="s">
        <v>620</v>
      </c>
      <c r="O535" s="1" t="s">
        <v>618</v>
      </c>
      <c r="P535" s="1" t="s">
        <v>619</v>
      </c>
      <c r="Q535" s="1" t="s">
        <v>20</v>
      </c>
      <c r="R535" s="1" t="s">
        <v>21</v>
      </c>
      <c r="V535" s="3" t="str">
        <f t="shared" si="25"/>
        <v>No SLA for Request</v>
      </c>
      <c r="W535" t="str">
        <f t="shared" si="26"/>
        <v>Yes</v>
      </c>
    </row>
    <row r="536" spans="1:23" ht="12.75" x14ac:dyDescent="0.2">
      <c r="A536" s="1">
        <v>111285</v>
      </c>
      <c r="B536" s="4">
        <v>43686.545138888891</v>
      </c>
      <c r="C536" s="1" t="s">
        <v>604</v>
      </c>
      <c r="D536" s="1" t="s">
        <v>624</v>
      </c>
      <c r="E536" s="1" t="s">
        <v>635</v>
      </c>
      <c r="F536" s="1" t="str">
        <f t="shared" si="24"/>
        <v>Jasper John</v>
      </c>
      <c r="G536" s="1" t="s">
        <v>14</v>
      </c>
      <c r="H536" s="1" t="s">
        <v>579</v>
      </c>
      <c r="I536" s="1" t="s">
        <v>16</v>
      </c>
      <c r="J536" s="1" t="s">
        <v>17</v>
      </c>
      <c r="K536" s="1" t="s">
        <v>18</v>
      </c>
      <c r="L536" s="7">
        <v>43812.754166666666</v>
      </c>
      <c r="M536" s="1" t="s">
        <v>19</v>
      </c>
      <c r="N536" s="2">
        <v>43687.045138888891</v>
      </c>
      <c r="O536" s="1" t="s">
        <v>618</v>
      </c>
      <c r="P536" s="1" t="s">
        <v>619</v>
      </c>
      <c r="Q536" s="1" t="s">
        <v>20</v>
      </c>
      <c r="R536" s="1" t="s">
        <v>21</v>
      </c>
      <c r="V536" s="3">
        <f t="shared" si="25"/>
        <v>43700</v>
      </c>
      <c r="W536" t="str">
        <f t="shared" si="26"/>
        <v>No</v>
      </c>
    </row>
    <row r="537" spans="1:23" ht="12.75" x14ac:dyDescent="0.2">
      <c r="A537" s="1">
        <v>111295</v>
      </c>
      <c r="B537" s="4">
        <v>43710.717361111114</v>
      </c>
      <c r="C537" s="1" t="s">
        <v>605</v>
      </c>
      <c r="D537" s="1" t="s">
        <v>628</v>
      </c>
      <c r="E537" s="1" t="s">
        <v>668</v>
      </c>
      <c r="F537" s="1" t="str">
        <f t="shared" si="24"/>
        <v>Aurora Miller</v>
      </c>
      <c r="G537" s="1" t="s">
        <v>35</v>
      </c>
      <c r="H537" s="1" t="s">
        <v>579</v>
      </c>
      <c r="I537" s="1" t="s">
        <v>16</v>
      </c>
      <c r="J537" s="1" t="s">
        <v>44</v>
      </c>
      <c r="K537" s="1" t="s">
        <v>18</v>
      </c>
      <c r="L537" s="7">
        <v>43783.749305555553</v>
      </c>
      <c r="M537" s="1" t="s">
        <v>19</v>
      </c>
      <c r="N537" s="2">
        <v>43711.217361111114</v>
      </c>
      <c r="O537" s="1" t="s">
        <v>618</v>
      </c>
      <c r="P537" s="1" t="s">
        <v>619</v>
      </c>
      <c r="Q537" s="1" t="s">
        <v>20</v>
      </c>
      <c r="R537" s="1" t="s">
        <v>21</v>
      </c>
      <c r="V537" s="3" t="str">
        <f t="shared" si="25"/>
        <v>No SLA for Request</v>
      </c>
      <c r="W537" t="str">
        <f t="shared" si="26"/>
        <v>No</v>
      </c>
    </row>
    <row r="538" spans="1:23" ht="12.75" x14ac:dyDescent="0.2">
      <c r="A538" s="1">
        <v>111287</v>
      </c>
      <c r="B538" s="4">
        <v>43691.709027777775</v>
      </c>
      <c r="C538" s="1" t="s">
        <v>606</v>
      </c>
      <c r="D538" s="1" t="s">
        <v>635</v>
      </c>
      <c r="E538" s="1" t="s">
        <v>675</v>
      </c>
      <c r="F538" s="1" t="str">
        <f t="shared" si="24"/>
        <v>John Brown</v>
      </c>
      <c r="G538" s="1" t="s">
        <v>73</v>
      </c>
      <c r="H538" s="1" t="s">
        <v>579</v>
      </c>
      <c r="I538" s="1" t="s">
        <v>16</v>
      </c>
      <c r="J538" s="1" t="s">
        <v>17</v>
      </c>
      <c r="K538" s="1" t="s">
        <v>18</v>
      </c>
      <c r="L538" s="7">
        <v>43704.715277777781</v>
      </c>
      <c r="M538" s="1" t="s">
        <v>19</v>
      </c>
      <c r="N538" s="2">
        <v>43692.209027777775</v>
      </c>
      <c r="O538" s="1" t="s">
        <v>618</v>
      </c>
      <c r="P538" s="1" t="s">
        <v>619</v>
      </c>
      <c r="Q538" s="1" t="s">
        <v>20</v>
      </c>
      <c r="R538" s="1" t="s">
        <v>21</v>
      </c>
      <c r="V538" s="3">
        <f t="shared" si="25"/>
        <v>43705</v>
      </c>
      <c r="W538" t="str">
        <f t="shared" si="26"/>
        <v>No</v>
      </c>
    </row>
    <row r="539" spans="1:23" ht="12.75" x14ac:dyDescent="0.2">
      <c r="A539" s="1">
        <v>111241</v>
      </c>
      <c r="B539" s="4">
        <v>43641.431944444441</v>
      </c>
      <c r="C539" s="1" t="s">
        <v>475</v>
      </c>
      <c r="D539" s="1" t="s">
        <v>635</v>
      </c>
      <c r="E539" s="1" t="s">
        <v>675</v>
      </c>
      <c r="F539" s="1" t="str">
        <f t="shared" si="24"/>
        <v>John Brown</v>
      </c>
      <c r="G539" s="1" t="s">
        <v>73</v>
      </c>
      <c r="H539" s="1" t="s">
        <v>579</v>
      </c>
      <c r="I539" s="1" t="s">
        <v>16</v>
      </c>
      <c r="J539" s="1" t="s">
        <v>44</v>
      </c>
      <c r="K539" s="1" t="s">
        <v>18</v>
      </c>
      <c r="L539" s="7">
        <v>43704.710416666669</v>
      </c>
      <c r="M539" s="1" t="s">
        <v>19</v>
      </c>
      <c r="N539" s="2">
        <v>43641.931944444441</v>
      </c>
      <c r="O539" s="1" t="s">
        <v>618</v>
      </c>
      <c r="P539" s="1" t="s">
        <v>619</v>
      </c>
      <c r="Q539" s="1" t="s">
        <v>20</v>
      </c>
      <c r="R539" s="1" t="s">
        <v>21</v>
      </c>
      <c r="V539" s="3" t="str">
        <f t="shared" si="25"/>
        <v>No SLA for Request</v>
      </c>
      <c r="W539" t="str">
        <f t="shared" si="26"/>
        <v>No</v>
      </c>
    </row>
    <row r="540" spans="1:23" ht="12.75" x14ac:dyDescent="0.2">
      <c r="A540" s="1">
        <v>111270</v>
      </c>
      <c r="B540" s="4">
        <v>43670.399305555555</v>
      </c>
      <c r="C540" s="1" t="s">
        <v>607</v>
      </c>
      <c r="D540" s="1" t="s">
        <v>635</v>
      </c>
      <c r="E540" s="1" t="s">
        <v>675</v>
      </c>
      <c r="F540" s="1" t="str">
        <f t="shared" si="24"/>
        <v>John Brown</v>
      </c>
      <c r="G540" s="1" t="s">
        <v>73</v>
      </c>
      <c r="H540" s="1" t="s">
        <v>579</v>
      </c>
      <c r="I540" s="1" t="s">
        <v>16</v>
      </c>
      <c r="J540" s="1" t="s">
        <v>17</v>
      </c>
      <c r="K540" s="1" t="s">
        <v>18</v>
      </c>
      <c r="L540" s="7">
        <v>43672.556944444441</v>
      </c>
      <c r="M540" s="1" t="s">
        <v>19</v>
      </c>
      <c r="N540" s="2">
        <v>43670.708333333336</v>
      </c>
      <c r="O540" s="1" t="s">
        <v>618</v>
      </c>
      <c r="P540" s="1" t="s">
        <v>619</v>
      </c>
      <c r="Q540" s="1" t="s">
        <v>20</v>
      </c>
      <c r="R540" s="1" t="s">
        <v>21</v>
      </c>
      <c r="V540" s="3">
        <f t="shared" si="25"/>
        <v>43684</v>
      </c>
      <c r="W540" t="str">
        <f t="shared" si="26"/>
        <v>No</v>
      </c>
    </row>
    <row r="541" spans="1:23" ht="12.75" x14ac:dyDescent="0.2">
      <c r="A541" s="1">
        <v>111218</v>
      </c>
      <c r="B541" s="4">
        <v>43615.585416666669</v>
      </c>
      <c r="C541" s="1" t="s">
        <v>608</v>
      </c>
      <c r="D541" s="1" t="s">
        <v>635</v>
      </c>
      <c r="E541" s="1" t="s">
        <v>675</v>
      </c>
      <c r="F541" s="1" t="str">
        <f t="shared" si="24"/>
        <v>John Brown</v>
      </c>
      <c r="G541" s="1" t="s">
        <v>73</v>
      </c>
      <c r="H541" s="1" t="s">
        <v>579</v>
      </c>
      <c r="I541" s="1" t="s">
        <v>16</v>
      </c>
      <c r="J541" s="1" t="s">
        <v>17</v>
      </c>
      <c r="K541" s="1" t="s">
        <v>18</v>
      </c>
      <c r="L541" s="7">
        <v>43668.725694444445</v>
      </c>
      <c r="M541" s="1" t="s">
        <v>19</v>
      </c>
      <c r="N541" s="2" t="s">
        <v>620</v>
      </c>
      <c r="O541" s="1" t="s">
        <v>618</v>
      </c>
      <c r="P541" s="1" t="s">
        <v>619</v>
      </c>
      <c r="Q541" s="1" t="s">
        <v>20</v>
      </c>
      <c r="R541" s="1" t="s">
        <v>21</v>
      </c>
      <c r="V541" s="3">
        <f t="shared" si="25"/>
        <v>43629</v>
      </c>
      <c r="W541" t="str">
        <f t="shared" si="26"/>
        <v>Yes</v>
      </c>
    </row>
    <row r="542" spans="1:23" ht="12.75" x14ac:dyDescent="0.2">
      <c r="A542" s="1">
        <v>111239</v>
      </c>
      <c r="B542" s="4">
        <v>43636.625</v>
      </c>
      <c r="C542" s="1" t="s">
        <v>609</v>
      </c>
      <c r="D542" s="1" t="s">
        <v>624</v>
      </c>
      <c r="E542" s="1" t="s">
        <v>635</v>
      </c>
      <c r="F542" s="1" t="str">
        <f t="shared" si="24"/>
        <v>Jasper John</v>
      </c>
      <c r="G542" s="1" t="s">
        <v>14</v>
      </c>
      <c r="H542" s="1" t="s">
        <v>579</v>
      </c>
      <c r="I542" s="1" t="s">
        <v>16</v>
      </c>
      <c r="J542" s="1" t="s">
        <v>44</v>
      </c>
      <c r="K542" s="1" t="s">
        <v>18</v>
      </c>
      <c r="L542" s="7">
        <v>43661.638194444444</v>
      </c>
      <c r="M542" s="1" t="s">
        <v>19</v>
      </c>
      <c r="N542" s="2">
        <v>43637.125</v>
      </c>
      <c r="O542" s="1" t="s">
        <v>618</v>
      </c>
      <c r="P542" s="1" t="s">
        <v>619</v>
      </c>
      <c r="Q542" s="1" t="s">
        <v>20</v>
      </c>
      <c r="R542" s="1" t="s">
        <v>21</v>
      </c>
      <c r="V542" s="3" t="str">
        <f t="shared" si="25"/>
        <v>No SLA for Request</v>
      </c>
      <c r="W542" t="str">
        <f t="shared" si="26"/>
        <v>No</v>
      </c>
    </row>
    <row r="543" spans="1:23" ht="12.75" x14ac:dyDescent="0.2">
      <c r="A543" s="1">
        <v>111257</v>
      </c>
      <c r="B543" s="4">
        <v>43656.473611111112</v>
      </c>
      <c r="C543" s="1" t="s">
        <v>610</v>
      </c>
      <c r="D543" s="1" t="s">
        <v>624</v>
      </c>
      <c r="E543" s="1" t="s">
        <v>635</v>
      </c>
      <c r="F543" s="1" t="str">
        <f t="shared" si="24"/>
        <v>Jasper John</v>
      </c>
      <c r="G543" s="1" t="s">
        <v>14</v>
      </c>
      <c r="H543" s="1" t="s">
        <v>579</v>
      </c>
      <c r="I543" s="1" t="s">
        <v>16</v>
      </c>
      <c r="J543" s="1" t="s">
        <v>44</v>
      </c>
      <c r="K543" s="1" t="s">
        <v>18</v>
      </c>
      <c r="L543" s="7">
        <v>43661.636805555558</v>
      </c>
      <c r="M543" s="1" t="s">
        <v>19</v>
      </c>
      <c r="N543" s="2">
        <v>43656.973611111112</v>
      </c>
      <c r="O543" s="1" t="s">
        <v>618</v>
      </c>
      <c r="P543" s="1" t="s">
        <v>619</v>
      </c>
      <c r="Q543" s="1" t="s">
        <v>20</v>
      </c>
      <c r="R543" s="1" t="s">
        <v>68</v>
      </c>
      <c r="V543" s="3" t="str">
        <f t="shared" si="25"/>
        <v>No SLA for Request</v>
      </c>
      <c r="W543" t="str">
        <f t="shared" si="26"/>
        <v>No</v>
      </c>
    </row>
    <row r="544" spans="1:23" ht="12.75" x14ac:dyDescent="0.2">
      <c r="A544" s="1">
        <v>111236</v>
      </c>
      <c r="B544" s="4">
        <v>43635.541666666664</v>
      </c>
      <c r="C544" s="1" t="s">
        <v>611</v>
      </c>
      <c r="D544" s="1" t="s">
        <v>628</v>
      </c>
      <c r="E544" s="1" t="s">
        <v>668</v>
      </c>
      <c r="F544" s="1" t="str">
        <f t="shared" si="24"/>
        <v>Aurora Miller</v>
      </c>
      <c r="G544" s="1" t="s">
        <v>35</v>
      </c>
      <c r="H544" s="1" t="s">
        <v>579</v>
      </c>
      <c r="I544" s="1" t="s">
        <v>16</v>
      </c>
      <c r="J544" s="1" t="s">
        <v>17</v>
      </c>
      <c r="K544" s="1" t="s">
        <v>18</v>
      </c>
      <c r="L544" s="7">
        <v>43647.729861111111</v>
      </c>
      <c r="M544" s="1" t="s">
        <v>19</v>
      </c>
      <c r="N544" s="2">
        <v>43636.041666666664</v>
      </c>
      <c r="O544" s="1" t="s">
        <v>618</v>
      </c>
      <c r="P544" s="1" t="s">
        <v>619</v>
      </c>
      <c r="Q544" s="1" t="s">
        <v>20</v>
      </c>
      <c r="R544" s="1" t="s">
        <v>21</v>
      </c>
      <c r="V544" s="3">
        <f t="shared" si="25"/>
        <v>43649</v>
      </c>
      <c r="W544" t="str">
        <f t="shared" si="26"/>
        <v>No</v>
      </c>
    </row>
    <row r="545" spans="1:23" ht="12.75" x14ac:dyDescent="0.2">
      <c r="A545" s="1">
        <v>111202</v>
      </c>
      <c r="B545" s="4">
        <v>43600.546527777777</v>
      </c>
      <c r="C545" s="1" t="s">
        <v>612</v>
      </c>
      <c r="D545" s="1" t="s">
        <v>624</v>
      </c>
      <c r="E545" s="1" t="s">
        <v>635</v>
      </c>
      <c r="F545" s="1" t="str">
        <f t="shared" si="24"/>
        <v>Jasper John</v>
      </c>
      <c r="G545" s="1" t="s">
        <v>14</v>
      </c>
      <c r="H545" s="1" t="s">
        <v>579</v>
      </c>
      <c r="I545" s="1" t="s">
        <v>16</v>
      </c>
      <c r="J545" s="1" t="s">
        <v>17</v>
      </c>
      <c r="K545" s="1" t="s">
        <v>18</v>
      </c>
      <c r="L545" s="7">
        <v>43630.577777777777</v>
      </c>
      <c r="M545" s="1" t="s">
        <v>19</v>
      </c>
      <c r="N545" s="2">
        <v>43601.046527777777</v>
      </c>
      <c r="O545" s="1" t="s">
        <v>618</v>
      </c>
      <c r="P545" s="1" t="s">
        <v>619</v>
      </c>
      <c r="Q545" s="1" t="s">
        <v>20</v>
      </c>
      <c r="R545" s="1" t="s">
        <v>21</v>
      </c>
      <c r="V545" s="3">
        <f t="shared" si="25"/>
        <v>43614</v>
      </c>
      <c r="W545" t="str">
        <f t="shared" si="26"/>
        <v>No</v>
      </c>
    </row>
    <row r="546" spans="1:23" ht="12.75" x14ac:dyDescent="0.2">
      <c r="A546" s="1">
        <v>111205</v>
      </c>
      <c r="B546" s="4">
        <v>43602.647916666669</v>
      </c>
      <c r="C546" s="1" t="s">
        <v>613</v>
      </c>
      <c r="D546" s="1" t="s">
        <v>624</v>
      </c>
      <c r="E546" s="1" t="s">
        <v>635</v>
      </c>
      <c r="F546" s="1" t="str">
        <f t="shared" si="24"/>
        <v>Jasper John</v>
      </c>
      <c r="G546" s="1" t="s">
        <v>14</v>
      </c>
      <c r="H546" s="1" t="s">
        <v>579</v>
      </c>
      <c r="I546" s="1" t="s">
        <v>16</v>
      </c>
      <c r="J546" s="1" t="s">
        <v>44</v>
      </c>
      <c r="K546" s="1" t="s">
        <v>18</v>
      </c>
      <c r="L546" s="7">
        <v>43602.743750000001</v>
      </c>
      <c r="M546" s="1" t="s">
        <v>19</v>
      </c>
      <c r="N546" s="2">
        <v>43603.147916666669</v>
      </c>
      <c r="O546" s="1" t="s">
        <v>618</v>
      </c>
      <c r="P546" s="1" t="s">
        <v>619</v>
      </c>
      <c r="Q546" s="1" t="s">
        <v>20</v>
      </c>
      <c r="R546" s="1" t="s">
        <v>21</v>
      </c>
      <c r="V546" s="3" t="str">
        <f t="shared" si="25"/>
        <v>No SLA for Request</v>
      </c>
      <c r="W546" t="str">
        <f t="shared" si="26"/>
        <v>Yes</v>
      </c>
    </row>
    <row r="547" spans="1:23" ht="12.75" x14ac:dyDescent="0.2">
      <c r="A547" s="1">
        <v>111128</v>
      </c>
      <c r="B547" s="4">
        <v>43511.695833333331</v>
      </c>
      <c r="C547" s="1" t="s">
        <v>614</v>
      </c>
      <c r="D547" s="1" t="s">
        <v>635</v>
      </c>
      <c r="E547" s="1" t="s">
        <v>675</v>
      </c>
      <c r="F547" s="1" t="str">
        <f t="shared" si="24"/>
        <v>John Brown</v>
      </c>
      <c r="G547" s="1" t="s">
        <v>73</v>
      </c>
      <c r="H547" s="1" t="s">
        <v>579</v>
      </c>
      <c r="I547" s="1" t="s">
        <v>16</v>
      </c>
      <c r="J547" s="1" t="s">
        <v>44</v>
      </c>
      <c r="K547" s="1" t="s">
        <v>18</v>
      </c>
      <c r="L547" s="7">
        <v>43529.754861111112</v>
      </c>
      <c r="M547" s="1" t="s">
        <v>19</v>
      </c>
      <c r="N547" s="2">
        <v>43512.195833333331</v>
      </c>
      <c r="O547" s="1" t="s">
        <v>618</v>
      </c>
      <c r="P547" s="1" t="s">
        <v>619</v>
      </c>
      <c r="Q547" s="1" t="s">
        <v>20</v>
      </c>
      <c r="R547" s="1" t="s">
        <v>21</v>
      </c>
      <c r="V547" s="3" t="str">
        <f t="shared" si="25"/>
        <v>No SLA for Request</v>
      </c>
      <c r="W547" t="str">
        <f t="shared" si="26"/>
        <v>No</v>
      </c>
    </row>
    <row r="548" spans="1:23" ht="12.75" x14ac:dyDescent="0.2">
      <c r="A548" s="1">
        <v>111124</v>
      </c>
      <c r="B548" s="4">
        <v>43504.406944444447</v>
      </c>
      <c r="C548" s="1" t="s">
        <v>615</v>
      </c>
      <c r="D548" s="1" t="s">
        <v>635</v>
      </c>
      <c r="E548" s="1" t="s">
        <v>675</v>
      </c>
      <c r="F548" s="1" t="str">
        <f t="shared" si="24"/>
        <v>John Brown</v>
      </c>
      <c r="G548" s="1" t="s">
        <v>73</v>
      </c>
      <c r="H548" s="1" t="s">
        <v>579</v>
      </c>
      <c r="I548" s="1" t="s">
        <v>16</v>
      </c>
      <c r="J548" s="1" t="s">
        <v>44</v>
      </c>
      <c r="K548" s="1" t="s">
        <v>18</v>
      </c>
      <c r="L548" s="7">
        <v>43509.40625</v>
      </c>
      <c r="M548" s="1" t="s">
        <v>19</v>
      </c>
      <c r="N548" s="2">
        <v>43504.906944444447</v>
      </c>
      <c r="O548" s="1" t="s">
        <v>618</v>
      </c>
      <c r="P548" s="1" t="s">
        <v>619</v>
      </c>
      <c r="Q548" s="1" t="s">
        <v>101</v>
      </c>
      <c r="R548" s="1" t="s">
        <v>21</v>
      </c>
      <c r="V548" s="3" t="str">
        <f t="shared" si="25"/>
        <v>No SLA for Request</v>
      </c>
      <c r="W548" t="str">
        <f t="shared" si="26"/>
        <v>No</v>
      </c>
    </row>
    <row r="549" spans="1:23" ht="12.75" x14ac:dyDescent="0.2">
      <c r="A549" s="1">
        <v>694807</v>
      </c>
      <c r="B549" s="4">
        <v>43410.277083333334</v>
      </c>
      <c r="C549" s="1" t="s">
        <v>616</v>
      </c>
      <c r="D549" s="1" t="s">
        <v>654</v>
      </c>
      <c r="E549" s="1" t="s">
        <v>693</v>
      </c>
      <c r="F549" s="1" t="str">
        <f t="shared" si="24"/>
        <v>Pradeep Sharma</v>
      </c>
      <c r="G549" s="1" t="s">
        <v>314</v>
      </c>
      <c r="H549" s="1" t="s">
        <v>579</v>
      </c>
      <c r="I549" s="1" t="s">
        <v>29</v>
      </c>
      <c r="J549" s="1" t="s">
        <v>17</v>
      </c>
      <c r="K549" s="1" t="s">
        <v>18</v>
      </c>
      <c r="L549" s="7">
        <v>43410.277083333334</v>
      </c>
      <c r="M549" s="1" t="s">
        <v>37</v>
      </c>
      <c r="N549" s="2">
        <v>43411.277083333334</v>
      </c>
      <c r="O549" s="1" t="s">
        <v>619</v>
      </c>
      <c r="P549" s="1" t="s">
        <v>619</v>
      </c>
      <c r="Q549" s="1" t="s">
        <v>194</v>
      </c>
      <c r="R549" s="1" t="s">
        <v>231</v>
      </c>
      <c r="V549" s="3">
        <f t="shared" si="25"/>
        <v>43424</v>
      </c>
      <c r="W549" t="str">
        <f t="shared" si="26"/>
        <v>Yes</v>
      </c>
    </row>
    <row r="550" spans="1:23" ht="12.75" x14ac:dyDescent="0.2">
      <c r="A550" s="1">
        <v>694809</v>
      </c>
      <c r="B550" s="4">
        <v>43292.25</v>
      </c>
      <c r="C550" s="1" t="s">
        <v>617</v>
      </c>
      <c r="D550" s="1" t="s">
        <v>664</v>
      </c>
      <c r="E550" s="1" t="s">
        <v>675</v>
      </c>
      <c r="F550" s="1" t="str">
        <f t="shared" si="24"/>
        <v>Roland Brown</v>
      </c>
      <c r="G550" s="1" t="s">
        <v>577</v>
      </c>
      <c r="H550" s="1" t="s">
        <v>579</v>
      </c>
      <c r="I550" s="1" t="s">
        <v>29</v>
      </c>
      <c r="J550" s="1" t="s">
        <v>620</v>
      </c>
      <c r="K550" s="1" t="s">
        <v>18</v>
      </c>
      <c r="L550" s="7">
        <v>43292.359722222223</v>
      </c>
      <c r="M550" s="1" t="s">
        <v>19</v>
      </c>
      <c r="N550" s="2">
        <v>43294.25</v>
      </c>
      <c r="O550" s="1" t="s">
        <v>618</v>
      </c>
      <c r="P550" s="1" t="s">
        <v>619</v>
      </c>
      <c r="Q550" s="1" t="s">
        <v>194</v>
      </c>
      <c r="R550" s="1" t="s">
        <v>231</v>
      </c>
    </row>
    <row r="551" spans="1:23" ht="12.75" x14ac:dyDescent="0.2">
      <c r="F551" s="1" t="str">
        <f t="shared" si="24"/>
        <v xml:space="preserve"> </v>
      </c>
      <c r="L551" s="7">
        <v>44279.72152777778</v>
      </c>
    </row>
    <row r="552" spans="1:23" ht="12.75" x14ac:dyDescent="0.2">
      <c r="F552" s="1" t="str">
        <f t="shared" si="24"/>
        <v xml:space="preserve"> </v>
      </c>
      <c r="L552" s="7">
        <v>44273.719444444447</v>
      </c>
    </row>
    <row r="553" spans="1:23" ht="12.75" x14ac:dyDescent="0.2">
      <c r="F553" s="1" t="str">
        <f t="shared" si="24"/>
        <v xml:space="preserve"> </v>
      </c>
      <c r="L553" s="7">
        <v>44260.611111111109</v>
      </c>
    </row>
    <row r="554" spans="1:23" ht="12.75" x14ac:dyDescent="0.2">
      <c r="F554" s="1" t="str">
        <f t="shared" si="24"/>
        <v xml:space="preserve"> </v>
      </c>
      <c r="L554" s="7">
        <v>43719.72152777778</v>
      </c>
    </row>
    <row r="555" spans="1:23" ht="12.75" x14ac:dyDescent="0.2">
      <c r="F555" s="1" t="str">
        <f t="shared" si="24"/>
        <v xml:space="preserve"> </v>
      </c>
      <c r="L555" s="7">
        <v>43710.722222222219</v>
      </c>
    </row>
    <row r="556" spans="1:23" ht="12.75" x14ac:dyDescent="0.2">
      <c r="F556" s="1" t="str">
        <f t="shared" si="24"/>
        <v xml:space="preserve"> </v>
      </c>
      <c r="L556" s="7">
        <v>43706.711111111108</v>
      </c>
    </row>
    <row r="557" spans="1:23" ht="12.75" x14ac:dyDescent="0.2">
      <c r="F557" s="1" t="str">
        <f t="shared" si="24"/>
        <v xml:space="preserve"> </v>
      </c>
      <c r="L557" s="7">
        <v>43704.357638888891</v>
      </c>
    </row>
    <row r="558" spans="1:23" ht="12.75" x14ac:dyDescent="0.2">
      <c r="F558" s="1" t="str">
        <f t="shared" si="24"/>
        <v xml:space="preserve"> </v>
      </c>
      <c r="L558" s="7">
        <v>43704.715277777781</v>
      </c>
    </row>
    <row r="559" spans="1:23" ht="12.75" x14ac:dyDescent="0.2">
      <c r="F559" s="1" t="str">
        <f t="shared" si="24"/>
        <v xml:space="preserve"> </v>
      </c>
      <c r="L559" s="7">
        <v>43704.710416666669</v>
      </c>
    </row>
    <row r="560" spans="1:23" ht="12.75" x14ac:dyDescent="0.2">
      <c r="F560" s="1" t="str">
        <f t="shared" si="24"/>
        <v xml:space="preserve"> </v>
      </c>
      <c r="L560" s="7">
        <v>43672.556944444441</v>
      </c>
    </row>
    <row r="561" spans="6:12" ht="12.75" x14ac:dyDescent="0.2">
      <c r="F561" s="1" t="str">
        <f t="shared" si="24"/>
        <v xml:space="preserve"> </v>
      </c>
      <c r="L561" s="7">
        <v>43668.725694444445</v>
      </c>
    </row>
    <row r="562" spans="6:12" ht="12.75" x14ac:dyDescent="0.2">
      <c r="F562" s="1" t="str">
        <f t="shared" si="24"/>
        <v xml:space="preserve"> </v>
      </c>
      <c r="L562" s="7">
        <v>44279.559027777781</v>
      </c>
    </row>
    <row r="563" spans="6:12" ht="12.75" x14ac:dyDescent="0.2">
      <c r="F563" s="1" t="str">
        <f t="shared" si="24"/>
        <v xml:space="preserve"> </v>
      </c>
      <c r="L563" s="7">
        <v>44273.586111111108</v>
      </c>
    </row>
    <row r="564" spans="6:12" ht="12.75" x14ac:dyDescent="0.2">
      <c r="F564" s="1" t="str">
        <f t="shared" si="24"/>
        <v xml:space="preserve"> </v>
      </c>
      <c r="L564" s="7">
        <v>44260.703472222223</v>
      </c>
    </row>
    <row r="565" spans="6:12" ht="12.75" x14ac:dyDescent="0.2">
      <c r="F565" s="1" t="str">
        <f t="shared" si="24"/>
        <v xml:space="preserve"> </v>
      </c>
      <c r="L565" s="7">
        <v>44246.701388888891</v>
      </c>
    </row>
    <row r="566" spans="6:12" ht="12.75" x14ac:dyDescent="0.2">
      <c r="F566" s="1" t="str">
        <f t="shared" si="24"/>
        <v xml:space="preserve"> </v>
      </c>
      <c r="L566" s="7">
        <v>44243.595833333333</v>
      </c>
    </row>
  </sheetData>
  <autoFilter ref="A1:R566" xr:uid="{00000000-0001-0000-0000-000000000000}"/>
  <conditionalFormatting sqref="C8">
    <cfRule type="duplicateValues" dxfId="0" priority="1"/>
  </conditionalFormatting>
  <hyperlinks>
    <hyperlink ref="G7" r:id="rId1" xr:uid="{6BC2E3A4-502D-49CF-B4B4-7A9C23797907}"/>
    <hyperlink ref="G3" r:id="rId2" xr:uid="{A17EAD16-2E26-40B3-A873-8B54BE9D0229}"/>
    <hyperlink ref="G2" r:id="rId3" xr:uid="{D2977275-F03A-41D8-8B67-35192E1F181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6C933-E05D-4983-B70A-892A9C7B11F2}">
  <sheetPr codeName="Sheet2"/>
  <dimension ref="B3:G18"/>
  <sheetViews>
    <sheetView showGridLines="0" showRowColHeaders="0" workbookViewId="0">
      <selection activeCell="D25" sqref="D25"/>
    </sheetView>
  </sheetViews>
  <sheetFormatPr defaultRowHeight="12.75" x14ac:dyDescent="0.2"/>
  <cols>
    <col min="2" max="2" width="6.140625" customWidth="1"/>
    <col min="3" max="3" width="5.85546875" customWidth="1"/>
    <col min="4" max="4" width="15.42578125" bestFit="1" customWidth="1"/>
    <col min="5" max="5" width="24" customWidth="1"/>
    <col min="7" max="7" width="6.42578125" customWidth="1"/>
    <col min="8" max="8" width="6.140625" customWidth="1"/>
  </cols>
  <sheetData>
    <row r="3" spans="2:7" x14ac:dyDescent="0.2">
      <c r="B3" s="11"/>
      <c r="C3" s="11"/>
      <c r="D3" s="11"/>
      <c r="E3" s="11"/>
      <c r="F3" s="11"/>
      <c r="G3" s="11"/>
    </row>
    <row r="4" spans="2:7" x14ac:dyDescent="0.2">
      <c r="B4" s="11"/>
      <c r="C4" s="11"/>
      <c r="D4" s="11"/>
      <c r="E4" s="11"/>
      <c r="F4" s="11"/>
      <c r="G4" s="11"/>
    </row>
    <row r="5" spans="2:7" x14ac:dyDescent="0.2">
      <c r="B5" s="11"/>
      <c r="C5" s="11"/>
      <c r="D5" s="12" t="s">
        <v>750</v>
      </c>
      <c r="E5" s="13"/>
      <c r="F5" s="11"/>
      <c r="G5" s="11"/>
    </row>
    <row r="6" spans="2:7" x14ac:dyDescent="0.2">
      <c r="B6" s="11"/>
      <c r="C6" s="11"/>
      <c r="D6" s="11"/>
      <c r="E6" s="11"/>
      <c r="F6" s="11"/>
      <c r="G6" s="11"/>
    </row>
    <row r="7" spans="2:7" x14ac:dyDescent="0.2">
      <c r="B7" s="11"/>
      <c r="C7" s="11"/>
      <c r="D7" s="11"/>
      <c r="E7" s="11"/>
      <c r="F7" s="11"/>
      <c r="G7" s="11"/>
    </row>
    <row r="8" spans="2:7" x14ac:dyDescent="0.2">
      <c r="B8" s="11"/>
      <c r="C8" s="11"/>
      <c r="D8" s="11"/>
      <c r="E8" s="11"/>
      <c r="F8" s="11"/>
      <c r="G8" s="11"/>
    </row>
    <row r="9" spans="2:7" x14ac:dyDescent="0.2">
      <c r="B9" s="11"/>
      <c r="C9" s="11"/>
      <c r="D9" s="11"/>
      <c r="E9" s="11"/>
      <c r="F9" s="11"/>
      <c r="G9" s="11"/>
    </row>
    <row r="10" spans="2:7" x14ac:dyDescent="0.2">
      <c r="B10" s="11"/>
      <c r="C10" s="11"/>
      <c r="D10" s="11"/>
      <c r="E10" s="11"/>
      <c r="F10" s="11"/>
      <c r="G10" s="11"/>
    </row>
    <row r="11" spans="2:7" x14ac:dyDescent="0.2">
      <c r="B11" s="11"/>
      <c r="C11" s="11"/>
      <c r="D11" s="11"/>
      <c r="E11" s="11"/>
      <c r="F11" s="11"/>
      <c r="G11" s="11"/>
    </row>
    <row r="12" spans="2:7" x14ac:dyDescent="0.2">
      <c r="B12" s="11"/>
      <c r="C12" s="11"/>
      <c r="D12" s="11"/>
      <c r="E12" s="11"/>
      <c r="F12" s="11"/>
      <c r="G12" s="11"/>
    </row>
    <row r="13" spans="2:7" x14ac:dyDescent="0.2">
      <c r="B13" s="11"/>
      <c r="C13" s="11"/>
      <c r="D13" s="11"/>
      <c r="E13" s="11"/>
      <c r="F13" s="11"/>
      <c r="G13" s="11"/>
    </row>
    <row r="14" spans="2:7" x14ac:dyDescent="0.2">
      <c r="B14" s="11"/>
      <c r="C14" s="11"/>
      <c r="D14" s="11"/>
      <c r="E14" s="11"/>
      <c r="F14" s="11"/>
      <c r="G14" s="11"/>
    </row>
    <row r="15" spans="2:7" x14ac:dyDescent="0.2">
      <c r="B15" s="11"/>
      <c r="C15" s="11"/>
      <c r="D15" s="11"/>
      <c r="E15" s="11"/>
      <c r="F15" s="11"/>
      <c r="G15" s="11"/>
    </row>
    <row r="16" spans="2:7" x14ac:dyDescent="0.2">
      <c r="B16" s="11"/>
      <c r="C16" s="11"/>
      <c r="D16" s="11"/>
      <c r="E16" s="11"/>
      <c r="F16" s="11"/>
      <c r="G16" s="11"/>
    </row>
    <row r="17" spans="2:7" x14ac:dyDescent="0.2">
      <c r="B17" s="11"/>
      <c r="C17" s="11"/>
      <c r="D17" s="11"/>
      <c r="E17" s="11"/>
      <c r="F17" s="11"/>
      <c r="G17" s="11"/>
    </row>
    <row r="18" spans="2:7" x14ac:dyDescent="0.2">
      <c r="G18" s="10"/>
    </row>
  </sheetData>
  <sheetProtection selectLockedCells="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774C2-452B-4FD9-B000-96A790755571}">
  <sheetPr codeName="Sheet3"/>
  <dimension ref="A1:I551"/>
  <sheetViews>
    <sheetView workbookViewId="0">
      <selection activeCell="G28" sqref="G28"/>
    </sheetView>
  </sheetViews>
  <sheetFormatPr defaultRowHeight="12.75" x14ac:dyDescent="0.2"/>
  <cols>
    <col min="1" max="1" width="31.7109375" bestFit="1" customWidth="1"/>
    <col min="2" max="2" width="19.85546875" bestFit="1" customWidth="1"/>
    <col min="3" max="3" width="17.7109375" bestFit="1" customWidth="1"/>
    <col min="4" max="4" width="33" bestFit="1" customWidth="1"/>
    <col min="5" max="5" width="22.5703125" bestFit="1" customWidth="1"/>
    <col min="6" max="6" width="26.5703125" bestFit="1" customWidth="1"/>
    <col min="7" max="7" width="21.7109375" customWidth="1"/>
    <col min="8" max="8" width="48.5703125" bestFit="1" customWidth="1"/>
    <col min="9" max="9" width="11.28515625" bestFit="1" customWidth="1"/>
  </cols>
  <sheetData>
    <row r="1" spans="1:8" x14ac:dyDescent="0.2">
      <c r="A1" s="14" t="s">
        <v>716</v>
      </c>
      <c r="B1" s="14"/>
      <c r="C1" s="14"/>
      <c r="D1" s="14"/>
      <c r="E1" s="14"/>
      <c r="F1" s="14"/>
      <c r="G1" s="14"/>
      <c r="H1" s="14"/>
    </row>
    <row r="2" spans="1:8" x14ac:dyDescent="0.2">
      <c r="A2" s="8"/>
      <c r="B2" s="8"/>
      <c r="C2" s="8"/>
      <c r="D2" s="8"/>
      <c r="E2" s="8"/>
      <c r="F2" s="8"/>
      <c r="G2" s="8"/>
      <c r="H2" s="8"/>
    </row>
    <row r="3" spans="1:8" x14ac:dyDescent="0.2">
      <c r="A3" s="1" t="s">
        <v>710</v>
      </c>
      <c r="B3" s="1" t="s">
        <v>704</v>
      </c>
      <c r="D3" s="1" t="s">
        <v>711</v>
      </c>
      <c r="E3" s="1" t="s">
        <v>704</v>
      </c>
      <c r="G3" s="1" t="s">
        <v>712</v>
      </c>
      <c r="H3" s="1" t="s">
        <v>705</v>
      </c>
    </row>
    <row r="4" spans="1:8" x14ac:dyDescent="0.2">
      <c r="A4" s="1" t="s">
        <v>68</v>
      </c>
      <c r="B4">
        <f>COUNTIF(helpdesk_tickets!R2:R550,"AWS Team")</f>
        <v>16</v>
      </c>
      <c r="D4" s="1" t="s">
        <v>15</v>
      </c>
      <c r="E4">
        <f>COUNTIF(helpdesk_tickets!H2:H550,"Emergency")</f>
        <v>53</v>
      </c>
      <c r="G4" t="s">
        <v>17</v>
      </c>
      <c r="H4">
        <f>COUNTIF(helpdesk_tickets!J2:J550,helpdesk_tickets!J527)</f>
        <v>373</v>
      </c>
    </row>
    <row r="5" spans="1:8" x14ac:dyDescent="0.2">
      <c r="A5" s="1" t="s">
        <v>135</v>
      </c>
      <c r="B5">
        <f>COUNTIF(helpdesk_tickets!R2:R550,helpdesk_tickets!R80)</f>
        <v>2</v>
      </c>
      <c r="D5" s="1" t="s">
        <v>107</v>
      </c>
      <c r="E5">
        <f>COUNTIF(helpdesk_tickets!H2:H550,"High")</f>
        <v>115</v>
      </c>
      <c r="G5" t="s">
        <v>44</v>
      </c>
      <c r="H5">
        <f>COUNTIF(helpdesk_tickets!J2:J550,helpdesk_tickets!J525)</f>
        <v>174</v>
      </c>
    </row>
    <row r="6" spans="1:8" x14ac:dyDescent="0.2">
      <c r="A6" s="1" t="s">
        <v>104</v>
      </c>
      <c r="B6">
        <f>COUNTIF(helpdesk_tickets!R2:R550,"Hardware Team")</f>
        <v>3</v>
      </c>
      <c r="D6" s="1" t="s">
        <v>579</v>
      </c>
      <c r="E6">
        <f>COUNTIF(helpdesk_tickets!H2:H550,"Low")</f>
        <v>41</v>
      </c>
      <c r="G6" t="s">
        <v>620</v>
      </c>
      <c r="H6">
        <f>COUNTIF(helpdesk_tickets!J2:J550,helpdesk_tickets!J550)</f>
        <v>2</v>
      </c>
    </row>
    <row r="7" spans="1:8" x14ac:dyDescent="0.2">
      <c r="A7" s="1" t="s">
        <v>78</v>
      </c>
      <c r="B7">
        <f>COUNTIF(helpdesk_tickets!R2:R550,"Help Desk Team")</f>
        <v>35</v>
      </c>
      <c r="D7" s="1" t="s">
        <v>233</v>
      </c>
      <c r="E7">
        <f>COUNTIF(helpdesk_tickets!H2:H550,"Normal")</f>
        <v>340</v>
      </c>
    </row>
    <row r="8" spans="1:8" x14ac:dyDescent="0.2">
      <c r="A8" s="1" t="s">
        <v>26</v>
      </c>
      <c r="B8">
        <f>COUNTIF(helpdesk_tickets!R2:R550,"JDE Support Team")</f>
        <v>249</v>
      </c>
    </row>
    <row r="9" spans="1:8" x14ac:dyDescent="0.2">
      <c r="A9" s="1" t="s">
        <v>30</v>
      </c>
      <c r="B9">
        <f>COUNTIF(helpdesk_tickets!R2:R550,"Network Team")</f>
        <v>38</v>
      </c>
    </row>
    <row r="10" spans="1:8" x14ac:dyDescent="0.2">
      <c r="A10" s="1" t="s">
        <v>356</v>
      </c>
      <c r="B10">
        <f>COUNTIF(helpdesk_tickets!R2:R550,"Salesforce Team")</f>
        <v>8</v>
      </c>
    </row>
    <row r="11" spans="1:8" x14ac:dyDescent="0.2">
      <c r="A11" s="1" t="s">
        <v>21</v>
      </c>
      <c r="B11">
        <f>COUNTIF(helpdesk_tickets!R2:R550,"SAP Support Team")</f>
        <v>190</v>
      </c>
    </row>
    <row r="12" spans="1:8" x14ac:dyDescent="0.2">
      <c r="A12" s="1" t="s">
        <v>231</v>
      </c>
      <c r="B12">
        <f>COUNTIF(helpdesk_tickets!R2:R550,"Workday Team")</f>
        <v>8</v>
      </c>
    </row>
    <row r="13" spans="1:8" x14ac:dyDescent="0.2">
      <c r="A13" s="1"/>
    </row>
    <row r="16" spans="1:8" x14ac:dyDescent="0.2">
      <c r="A16" s="1" t="s">
        <v>706</v>
      </c>
      <c r="B16" s="1" t="s">
        <v>708</v>
      </c>
      <c r="C16" s="1" t="s">
        <v>707</v>
      </c>
      <c r="D16" s="1" t="s">
        <v>709</v>
      </c>
      <c r="E16" s="1" t="s">
        <v>713</v>
      </c>
      <c r="F16" s="1" t="s">
        <v>714</v>
      </c>
      <c r="G16" s="1" t="s">
        <v>715</v>
      </c>
    </row>
    <row r="17" spans="1:9" x14ac:dyDescent="0.2">
      <c r="A17">
        <f>COUNTIF(helpdesk_tickets!M2:M550,helpdesk_tickets!M528)</f>
        <v>64</v>
      </c>
      <c r="B17">
        <f>COUNTIF(helpdesk_tickets!M2:M550,helpdesk_tickets!M3)</f>
        <v>14</v>
      </c>
      <c r="C17">
        <f>COUNTIF(helpdesk_tickets!M2:M550,helpdesk_tickets!M526)</f>
        <v>471</v>
      </c>
      <c r="D17">
        <f>COUNTIFS(helpdesk_tickets!M2:M550,helpdesk_tickets!M528,helpdesk_tickets!P2:P550,helpdesk_tickets!P522)</f>
        <v>31</v>
      </c>
      <c r="E17">
        <f>COUNTIF(helpdesk_tickets!K2:K550,helpdesk_tickets!K343)</f>
        <v>31</v>
      </c>
      <c r="F17">
        <f>COUNTIF(helpdesk_tickets!K2:K550,helpdesk_tickets!K528)</f>
        <v>491</v>
      </c>
      <c r="G17">
        <f>COUNTIF(helpdesk_tickets!K2:K550,helpdesk_tickets!K405)</f>
        <v>24</v>
      </c>
    </row>
    <row r="22" spans="1:9" x14ac:dyDescent="0.2">
      <c r="A22" t="s">
        <v>722</v>
      </c>
      <c r="B22" t="s">
        <v>704</v>
      </c>
      <c r="D22" t="s">
        <v>718</v>
      </c>
      <c r="E22" t="s">
        <v>704</v>
      </c>
      <c r="F22" t="s">
        <v>719</v>
      </c>
      <c r="G22" t="s">
        <v>704</v>
      </c>
      <c r="H22" t="s">
        <v>721</v>
      </c>
      <c r="I22" t="s">
        <v>704</v>
      </c>
    </row>
    <row r="23" spans="1:9" x14ac:dyDescent="0.2">
      <c r="A23" t="str">
        <f>helpdesk_tickets!S2</f>
        <v>Roland Brown</v>
      </c>
      <c r="B23">
        <f>COUNTIF(helpdesk_tickets!G2:G550,helpdesk_tickets!G550)</f>
        <v>2</v>
      </c>
      <c r="D23" t="str">
        <f>helpdesk_tickets!T2</f>
        <v>Jose Satary</v>
      </c>
      <c r="E23">
        <f>COUNTIF(helpdesk_tickets!Q2:Q550,helpdesk_tickets!Q550)</f>
        <v>19</v>
      </c>
      <c r="F23" t="s">
        <v>16</v>
      </c>
      <c r="G23">
        <f>COUNTIF(helpdesk_tickets!I2:I550,helpdesk_tickets!I529)</f>
        <v>455</v>
      </c>
      <c r="H23" t="str">
        <f>helpdesk_tickets!U2</f>
        <v>GMP-infra</v>
      </c>
      <c r="I23">
        <f>COUNTIF(helpdesk_tickets!C2:C550,helpdesk_tickets!C550)</f>
        <v>1</v>
      </c>
    </row>
    <row r="24" spans="1:9" x14ac:dyDescent="0.2">
      <c r="A24" t="str">
        <f>helpdesk_tickets!S3</f>
        <v>Pradeep Sharma</v>
      </c>
      <c r="B24">
        <f>COUNTIF(helpdesk_tickets!G2:G550,helpdesk_tickets!G549)</f>
        <v>9</v>
      </c>
      <c r="D24" t="str">
        <f>helpdesk_tickets!T3</f>
        <v>Raya Musk</v>
      </c>
      <c r="E24">
        <f>COUNTIF(helpdesk_tickets!Q2:Q550,helpdesk_tickets!Q548)</f>
        <v>40</v>
      </c>
      <c r="F24" t="s">
        <v>29</v>
      </c>
      <c r="G24">
        <f>COUNTIF(helpdesk_tickets!I2:I550,helpdesk_tickets!I549)</f>
        <v>94</v>
      </c>
      <c r="H24" t="str">
        <f>helpdesk_tickets!U3</f>
        <v>[HELP] Update Process Maker</v>
      </c>
      <c r="I24">
        <f>COUNTIF(helpdesk_tickets!C2:C550,helpdesk_tickets!C549)</f>
        <v>1</v>
      </c>
    </row>
    <row r="25" spans="1:9" x14ac:dyDescent="0.2">
      <c r="A25" t="str">
        <f>helpdesk_tickets!S4</f>
        <v>John Brown</v>
      </c>
      <c r="B25">
        <f>COUNTIF(helpdesk_tickets!G2:G550,helpdesk_tickets!G98)</f>
        <v>37</v>
      </c>
      <c r="D25" t="str">
        <f>helpdesk_tickets!T4</f>
        <v>Jared Smith</v>
      </c>
      <c r="E25">
        <f>COUNTIF(helpdesk_tickets!Q2:Q550,helpdesk_tickets!Q530)</f>
        <v>429</v>
      </c>
      <c r="H25" t="str">
        <f>helpdesk_tickets!U4</f>
        <v>WGET.SH Error Encountered</v>
      </c>
      <c r="I25">
        <f>COUNTIFS(helpdesk_tickets!C2:C550,helpdesk_tickets!C548)</f>
        <v>1</v>
      </c>
    </row>
    <row r="26" spans="1:9" x14ac:dyDescent="0.2">
      <c r="A26" t="str">
        <f>helpdesk_tickets!S5</f>
        <v>Jasper John</v>
      </c>
      <c r="B26">
        <f>COUNTIF(helpdesk_tickets!G2:G550,helpdesk_tickets!G2)</f>
        <v>38</v>
      </c>
      <c r="D26" t="str">
        <f>helpdesk_tickets!T5</f>
        <v>Stellar Murad</v>
      </c>
      <c r="E26">
        <f>COUNTIF(helpdesk_tickets!Q2:Q550,helpdesk_tickets!Q31)</f>
        <v>33</v>
      </c>
      <c r="H26" t="str">
        <f>helpdesk_tickets!U5</f>
        <v>Component Interface based Web Services ERROR</v>
      </c>
      <c r="I26">
        <f>COUNTIFS(helpdesk_tickets!$C$3:$C$551,H26)</f>
        <v>1</v>
      </c>
    </row>
    <row r="27" spans="1:9" x14ac:dyDescent="0.2">
      <c r="A27" t="str">
        <f>helpdesk_tickets!S6</f>
        <v>Aurora Miller</v>
      </c>
      <c r="B27">
        <f>COUNTIF(helpdesk_tickets!G2:G550,helpdesk_tickets!G8)</f>
        <v>82</v>
      </c>
      <c r="D27" t="str">
        <f>helpdesk_tickets!T6</f>
        <v>Satya Prakash</v>
      </c>
      <c r="E27">
        <f>COUNTIF(helpdesk_tickets!Q2:Q550,helpdesk_tickets!Q179)</f>
        <v>19</v>
      </c>
      <c r="H27" t="str">
        <f>helpdesk_tickets!U6</f>
        <v>Faculty Roles for Viewing Query Report</v>
      </c>
      <c r="I27">
        <f>COUNTIFS(helpdesk_tickets!$C$3:$C$551,H27)</f>
        <v>1</v>
      </c>
    </row>
    <row r="28" spans="1:9" x14ac:dyDescent="0.2">
      <c r="A28" t="str">
        <f>helpdesk_tickets!S7</f>
        <v>Kenex Willows</v>
      </c>
      <c r="B28">
        <f>COUNTIF(helpdesk_tickets!G2:G550,helpdesk_tickets!G14)</f>
        <v>12</v>
      </c>
      <c r="D28" t="str">
        <f>helpdesk_tickets!T7</f>
        <v>Mark Jikkins</v>
      </c>
      <c r="E28">
        <f>COUNTIF(helpdesk_tickets!Q2:Q550,helpdesk_tickets!Q3)</f>
        <v>9</v>
      </c>
      <c r="H28" t="str">
        <f>helpdesk_tickets!U7</f>
        <v>Can't access Dev. Instance</v>
      </c>
      <c r="I28">
        <f>COUNTIFS(helpdesk_tickets!$C$3:$C$551,H28)</f>
        <v>1</v>
      </c>
    </row>
    <row r="29" spans="1:9" x14ac:dyDescent="0.2">
      <c r="A29" t="str">
        <f>helpdesk_tickets!S8</f>
        <v>Jovan Brown</v>
      </c>
      <c r="B29">
        <f>COUNTIF(helpdesk_tickets!G2:G550,helpdesk_tickets!G528)</f>
        <v>8</v>
      </c>
      <c r="H29" t="str">
        <f>helpdesk_tickets!U8</f>
        <v>SAP Dev Instance not Accessible</v>
      </c>
      <c r="I29">
        <f>COUNTIFS(helpdesk_tickets!$C$3:$C$551,H29)</f>
        <v>1</v>
      </c>
    </row>
    <row r="30" spans="1:9" x14ac:dyDescent="0.2">
      <c r="A30" t="str">
        <f>helpdesk_tickets!S9</f>
        <v>Marvin Peters</v>
      </c>
      <c r="B30">
        <f>COUNTIF(helpdesk_tickets!G2:G550,helpdesk_tickets!G527)</f>
        <v>30</v>
      </c>
      <c r="H30" t="str">
        <f>helpdesk_tickets!U9</f>
        <v>Open VPN Accounts</v>
      </c>
      <c r="I30">
        <f>COUNTIFS(helpdesk_tickets!$C$3:$C$551,H30)</f>
        <v>1</v>
      </c>
    </row>
    <row r="31" spans="1:9" x14ac:dyDescent="0.2">
      <c r="A31" t="str">
        <f>helpdesk_tickets!S10</f>
        <v>Kian Rogers</v>
      </c>
      <c r="B31">
        <f>COUNTIF(helpdesk_tickets!G2:G550,helpdesk_tickets!G520)</f>
        <v>18</v>
      </c>
      <c r="H31" t="str">
        <f>helpdesk_tickets!U10</f>
        <v>We cannot find UP_FORM5_1.</v>
      </c>
      <c r="I31">
        <f>COUNTIFS(helpdesk_tickets!$C$3:$C$551,H31)</f>
        <v>1</v>
      </c>
    </row>
    <row r="32" spans="1:9" x14ac:dyDescent="0.2">
      <c r="A32" t="str">
        <f>helpdesk_tickets!S11</f>
        <v>Troy Daniels</v>
      </c>
      <c r="B32">
        <f>COUNTIF(helpdesk_tickets!G2:G550,helpdesk_tickets!G104)</f>
        <v>20</v>
      </c>
      <c r="H32" t="str">
        <f>helpdesk_tickets!U11</f>
        <v>Unable to show the Class in AA UI / Report</v>
      </c>
      <c r="I32">
        <f>COUNTIFS(helpdesk_tickets!$C$3:$C$551,H32)</f>
        <v>1</v>
      </c>
    </row>
    <row r="33" spans="1:9" x14ac:dyDescent="0.2">
      <c r="A33" t="str">
        <f>helpdesk_tickets!S12</f>
        <v>Jane Wilberts</v>
      </c>
      <c r="B33">
        <f>COUNTIF(helpdesk_tickets!G2:G550,helpdesk_tickets!G18)</f>
        <v>11</v>
      </c>
      <c r="H33" t="str">
        <f>helpdesk_tickets!U12</f>
        <v>java.lang.NullPointerException in DEV environment</v>
      </c>
      <c r="I33">
        <f>COUNTIFS(helpdesk_tickets!$C$3:$C$551,H33)</f>
        <v>1</v>
      </c>
    </row>
    <row r="34" spans="1:9" x14ac:dyDescent="0.2">
      <c r="A34" t="str">
        <f>helpdesk_tickets!S13</f>
        <v>Riza Richardson</v>
      </c>
      <c r="B34">
        <f>COUNTIF(helpdesk_tickets!G2:G550,helpdesk_tickets!G5)</f>
        <v>12</v>
      </c>
      <c r="H34" t="str">
        <f>helpdesk_tickets!U13</f>
        <v>Project Migration from DEV to PROD Instance</v>
      </c>
      <c r="I34">
        <f>COUNTIFS(helpdesk_tickets!$C$3:$C$551,H34)</f>
        <v>2</v>
      </c>
    </row>
    <row r="35" spans="1:9" x14ac:dyDescent="0.2">
      <c r="A35" t="str">
        <f>helpdesk_tickets!S14</f>
        <v>Kimberly Jones</v>
      </c>
      <c r="B35">
        <f>COUNTIF(helpdesk_tickets!G2:G550,helpdesk_tickets!G254)</f>
        <v>15</v>
      </c>
      <c r="H35" t="str">
        <f>helpdesk_tickets!U14</f>
        <v>Integration Gateway Error</v>
      </c>
      <c r="I35">
        <f>COUNTIFS(helpdesk_tickets!$C$3:$C$551,H35)</f>
        <v>1</v>
      </c>
    </row>
    <row r="36" spans="1:9" x14ac:dyDescent="0.2">
      <c r="A36" t="str">
        <f>helpdesk_tickets!S15</f>
        <v>Erick White</v>
      </c>
      <c r="B36">
        <f>COUNTIF(helpdesk_tickets!G2:G550,helpdesk_tickets!G3)</f>
        <v>21</v>
      </c>
      <c r="H36" t="str">
        <f>helpdesk_tickets!U15</f>
        <v>Restart of Instances</v>
      </c>
      <c r="I36">
        <f>COUNTIFS(helpdesk_tickets!$C$3:$C$551,H36)</f>
        <v>1</v>
      </c>
    </row>
    <row r="37" spans="1:9" x14ac:dyDescent="0.2">
      <c r="A37" t="str">
        <f>helpdesk_tickets!S16</f>
        <v>Kezia Richards</v>
      </c>
      <c r="B37">
        <f>COUNTIF(helpdesk_tickets!G2:G550,helpdesk_tickets!G474)</f>
        <v>3</v>
      </c>
      <c r="H37" t="str">
        <f>helpdesk_tickets!U16</f>
        <v>Removing Student program/plan.</v>
      </c>
      <c r="I37">
        <f>COUNTIFS(helpdesk_tickets!$C$3:$C$551,H37)</f>
        <v>1</v>
      </c>
    </row>
    <row r="38" spans="1:9" x14ac:dyDescent="0.2">
      <c r="A38" t="str">
        <f>helpdesk_tickets!S17</f>
        <v>Vic Vincent</v>
      </c>
      <c r="B38">
        <f>COUNTIF(helpdesk_tickets!G2:G550,helpdesk_tickets!G149)</f>
        <v>8</v>
      </c>
      <c r="H38" t="str">
        <f>helpdesk_tickets!U17</f>
        <v>No search results returned in CS 9.2</v>
      </c>
      <c r="I38">
        <f>COUNTIFS(helpdesk_tickets!$C$3:$C$551,H38)</f>
        <v>1</v>
      </c>
    </row>
    <row r="39" spans="1:9" x14ac:dyDescent="0.2">
      <c r="A39" t="str">
        <f>helpdesk_tickets!S18</f>
        <v>Paul Jiggins</v>
      </c>
      <c r="B39">
        <f>COUNTIF(helpdesk_tickets!G2:G550,helpdesk_tickets!G42)</f>
        <v>19</v>
      </c>
      <c r="H39" t="str">
        <f>helpdesk_tickets!U18</f>
        <v>Tagging Completion Error</v>
      </c>
      <c r="I39">
        <f>COUNTIFS(helpdesk_tickets!$C$3:$C$551,H39)</f>
        <v>1</v>
      </c>
    </row>
    <row r="40" spans="1:9" x14ac:dyDescent="0.2">
      <c r="A40" t="str">
        <f>helpdesk_tickets!S19</f>
        <v>Wilson Campus</v>
      </c>
      <c r="B40">
        <f>COUNTIF(helpdesk_tickets!G2:G550,helpdesk_tickets!G45)</f>
        <v>10</v>
      </c>
      <c r="H40" t="str">
        <f>helpdesk_tickets!U19</f>
        <v>Run SQR file in CS 9.2</v>
      </c>
      <c r="I40">
        <f>COUNTIFS(helpdesk_tickets!$C$3:$C$551,H40)</f>
        <v>1</v>
      </c>
    </row>
    <row r="41" spans="1:9" x14ac:dyDescent="0.2">
      <c r="A41" t="str">
        <f>helpdesk_tickets!S20</f>
        <v>Julius Wright</v>
      </c>
      <c r="B41">
        <f>COUNTIF(helpdesk_tickets!G2:G550,helpdesk_tickets!G115)</f>
        <v>56</v>
      </c>
      <c r="H41" t="str">
        <f>helpdesk_tickets!U20</f>
        <v>JDE Error Page After Prod Activity</v>
      </c>
      <c r="I41">
        <f>COUNTIFS(helpdesk_tickets!$C$3:$C$551,H41)</f>
        <v>1</v>
      </c>
    </row>
    <row r="42" spans="1:9" x14ac:dyDescent="0.2">
      <c r="A42" t="str">
        <f>helpdesk_tickets!S21</f>
        <v>Will Roberts</v>
      </c>
      <c r="B42">
        <f>COUNTIF(helpdesk_tickets!G2:G550,helpdesk_tickets!G491)</f>
        <v>3</v>
      </c>
      <c r="H42" t="str">
        <f>helpdesk_tickets!U21</f>
        <v>DV Approval</v>
      </c>
      <c r="I42">
        <f>COUNTIFS(helpdesk_tickets!$C$3:$C$551,H42)</f>
        <v>1</v>
      </c>
    </row>
    <row r="43" spans="1:9" x14ac:dyDescent="0.2">
      <c r="A43" t="str">
        <f>helpdesk_tickets!S22</f>
        <v>Bladimir Macdonald</v>
      </c>
      <c r="B43">
        <f>COUNTIF(helpdesk_tickets!G2:G550,helpdesk_tickets!G469)</f>
        <v>11</v>
      </c>
      <c r="H43" t="str">
        <f>helpdesk_tickets!U22</f>
        <v>Inactive session in Web Server</v>
      </c>
      <c r="I43">
        <f>COUNTIFS(helpdesk_tickets!$C$3:$C$551,H43)</f>
        <v>1</v>
      </c>
    </row>
    <row r="44" spans="1:9" x14ac:dyDescent="0.2">
      <c r="A44" t="str">
        <f>helpdesk_tickets!S23</f>
        <v>Ralph Rogers</v>
      </c>
      <c r="B44">
        <f>COUNTIF(helpdesk_tickets!G2:G550,helpdesk_tickets!G457)</f>
        <v>1</v>
      </c>
      <c r="H44" t="str">
        <f>helpdesk_tickets!U23</f>
        <v>Request ECI for the Student Advisor Page</v>
      </c>
      <c r="I44">
        <f>COUNTIFS(helpdesk_tickets!$C$3:$C$551,H44)</f>
        <v>1</v>
      </c>
    </row>
    <row r="45" spans="1:9" x14ac:dyDescent="0.2">
      <c r="A45" t="str">
        <f>helpdesk_tickets!S24</f>
        <v>Melody Thompson</v>
      </c>
      <c r="B45">
        <f>COUNTIF(helpdesk_tickets!G2:G550,helpdesk_tickets!G26)</f>
        <v>44</v>
      </c>
      <c r="H45" t="str">
        <f>helpdesk_tickets!U24</f>
        <v>test</v>
      </c>
      <c r="I45">
        <f>COUNTIFS(helpdesk_tickets!$C$3:$C$551,H45)</f>
        <v>3</v>
      </c>
    </row>
    <row r="46" spans="1:9" x14ac:dyDescent="0.2">
      <c r="A46" t="str">
        <f>helpdesk_tickets!S25</f>
        <v>Reah Junes</v>
      </c>
      <c r="B46">
        <f>COUNTIF(helpdesk_tickets!G2:G550,helpdesk_tickets!G124)</f>
        <v>16</v>
      </c>
      <c r="H46" t="str">
        <f>helpdesk_tickets!U25</f>
        <v>Error upon saving template</v>
      </c>
      <c r="I46">
        <f>COUNTIFS(helpdesk_tickets!$C$3:$C$551,H46)</f>
        <v>1</v>
      </c>
    </row>
    <row r="47" spans="1:9" x14ac:dyDescent="0.2">
      <c r="A47" t="str">
        <f>helpdesk_tickets!S26</f>
        <v>Atom Short</v>
      </c>
      <c r="B47">
        <f>COUNTIF(helpdesk_tickets!G2:G550,helpdesk_tickets!G113)</f>
        <v>6</v>
      </c>
      <c r="H47" t="str">
        <f>helpdesk_tickets!U26</f>
        <v>Apply Patch</v>
      </c>
      <c r="I47">
        <f>COUNTIFS(helpdesk_tickets!$C$3:$C$551,H47)</f>
        <v>1</v>
      </c>
    </row>
    <row r="48" spans="1:9" x14ac:dyDescent="0.2">
      <c r="A48" t="str">
        <f>helpdesk_tickets!S27</f>
        <v>Tomi Yamamoto</v>
      </c>
      <c r="B48">
        <f>COUNTIF(helpdesk_tickets!G2:G550,helpdesk_tickets!G21)</f>
        <v>12</v>
      </c>
      <c r="H48" t="str">
        <f>helpdesk_tickets!U27</f>
        <v>9.2 Dev DB backup, then restore to 9.2 Test</v>
      </c>
      <c r="I48">
        <f>COUNTIFS(helpdesk_tickets!$C$3:$C$551,H48)</f>
        <v>1</v>
      </c>
    </row>
    <row r="49" spans="1:9" x14ac:dyDescent="0.2">
      <c r="A49" t="str">
        <f>helpdesk_tickets!S28</f>
        <v>Monique Smiths</v>
      </c>
      <c r="B49">
        <f>COUNTIF(helpdesk_tickets!G2:G550,helpdesk_tickets!G338)</f>
        <v>3</v>
      </c>
      <c r="H49" t="str">
        <f>helpdesk_tickets!U28</f>
        <v>Application of Leave Error</v>
      </c>
      <c r="I49">
        <f>COUNTIFS(helpdesk_tickets!$C$3:$C$551,H49)</f>
        <v>1</v>
      </c>
    </row>
    <row r="50" spans="1:9" x14ac:dyDescent="0.2">
      <c r="A50" t="str">
        <f>helpdesk_tickets!S29</f>
        <v>Charles Thomas</v>
      </c>
      <c r="B50">
        <f>COUNTIF(helpdesk_tickets!G2:G550,helpdesk_tickets!G282)</f>
        <v>2</v>
      </c>
      <c r="H50" t="str">
        <f>helpdesk_tickets!U29</f>
        <v>Training Process Name</v>
      </c>
      <c r="I50">
        <f>COUNTIFS(helpdesk_tickets!$C$3:$C$551,H50)</f>
        <v>1</v>
      </c>
    </row>
    <row r="51" spans="1:9" x14ac:dyDescent="0.2">
      <c r="A51" t="str">
        <f>helpdesk_tickets!S30</f>
        <v>Sophia Walker</v>
      </c>
      <c r="B51">
        <f>COUNTIF(helpdesk_tickets!G2:G550,helpdesk_tickets!G323)</f>
        <v>2</v>
      </c>
      <c r="H51" t="str">
        <f>helpdesk_tickets!U30</f>
        <v>SPMS Report</v>
      </c>
      <c r="I51">
        <f>COUNTIFS(helpdesk_tickets!$C$3:$C$551,H51)</f>
        <v>1</v>
      </c>
    </row>
    <row r="52" spans="1:9" x14ac:dyDescent="0.2">
      <c r="A52" t="str">
        <f>helpdesk_tickets!S31</f>
        <v>Grace Evans</v>
      </c>
      <c r="B52">
        <f>COUNTIF(helpdesk_tickets!G2:G550,helpdesk_tickets!G267)</f>
        <v>9</v>
      </c>
      <c r="H52" t="str">
        <f>helpdesk_tickets!U31</f>
        <v>Procedure or Document about Refreshing DB</v>
      </c>
      <c r="I52">
        <f>COUNTIFS(helpdesk_tickets!$C$3:$C$551,H52)</f>
        <v>1</v>
      </c>
    </row>
    <row r="53" spans="1:9" x14ac:dyDescent="0.2">
      <c r="A53" t="str">
        <f>helpdesk_tickets!S32</f>
        <v>Kenneth Greene</v>
      </c>
      <c r="B53">
        <f>COUNTIF(helpdesk_tickets!G2:G550,helpdesk_tickets!G321)</f>
        <v>1</v>
      </c>
      <c r="H53" t="str">
        <f>helpdesk_tickets!U32</f>
        <v>View Leave Balance Error Page</v>
      </c>
      <c r="I53">
        <f>COUNTIFS(helpdesk_tickets!$C$3:$C$551,H53)</f>
        <v>1</v>
      </c>
    </row>
    <row r="54" spans="1:9" x14ac:dyDescent="0.2">
      <c r="A54" t="str">
        <f>helpdesk_tickets!S33</f>
        <v>Rue Whitaker</v>
      </c>
      <c r="B54">
        <f>COUNTIF(helpdesk_tickets!G2:G550,helpdesk_tickets!G310)</f>
        <v>1</v>
      </c>
      <c r="H54" t="str">
        <f>helpdesk_tickets!U33</f>
        <v>Vacation Leave Issue</v>
      </c>
      <c r="I54">
        <f>COUNTIFS(helpdesk_tickets!$C$3:$C$551,H54)</f>
        <v>1</v>
      </c>
    </row>
    <row r="55" spans="1:9" x14ac:dyDescent="0.2">
      <c r="A55" t="str">
        <f>helpdesk_tickets!S34</f>
        <v>Paul Rivers</v>
      </c>
      <c r="B55">
        <f>COUNTIF(helpdesk_tickets!G2:G550,helpdesk_tickets!G284)</f>
        <v>3</v>
      </c>
      <c r="H55" t="str">
        <f>helpdesk_tickets!U34</f>
        <v>Instance Connection Details</v>
      </c>
      <c r="I55">
        <f>COUNTIFS(helpdesk_tickets!$C$3:$C$551,H55)</f>
        <v>1</v>
      </c>
    </row>
    <row r="56" spans="1:9" x14ac:dyDescent="0.2">
      <c r="A56" t="str">
        <f>helpdesk_tickets!S35</f>
        <v>Paul Smith</v>
      </c>
      <c r="B56">
        <f>COUNTIF(helpdesk_tickets!G2:G550,helpdesk_tickets!G231)</f>
        <v>2</v>
      </c>
      <c r="H56" t="str">
        <f>helpdesk_tickets!U35</f>
        <v>Clear Cache Browser Concern</v>
      </c>
      <c r="I56">
        <f>COUNTIFS(helpdesk_tickets!$C$3:$C$551,H56)</f>
        <v>1</v>
      </c>
    </row>
    <row r="57" spans="1:9" x14ac:dyDescent="0.2">
      <c r="A57" t="str">
        <f>helpdesk_tickets!S36</f>
        <v>Cheena Carols</v>
      </c>
      <c r="B57">
        <f>COUNTIF(helpdesk_tickets!G2:G550,helpdesk_tickets!G256)</f>
        <v>3</v>
      </c>
      <c r="H57" t="str">
        <f>helpdesk_tickets!U36</f>
        <v>Assistance for iProcurement Page Personalization</v>
      </c>
      <c r="I57">
        <f>COUNTIFS(helpdesk_tickets!$C$3:$C$551,H57)</f>
        <v>1</v>
      </c>
    </row>
    <row r="58" spans="1:9" x14ac:dyDescent="0.2">
      <c r="A58" t="str">
        <f>helpdesk_tickets!S37</f>
        <v>Rex Farris</v>
      </c>
      <c r="B58">
        <f>COUNTIF(helpdesk_tickets!G2:G550,helpdesk_tickets!G257)</f>
        <v>2</v>
      </c>
      <c r="H58" t="str">
        <f>helpdesk_tickets!U37</f>
        <v>Submission of Leave</v>
      </c>
      <c r="I58">
        <f>COUNTIFS(helpdesk_tickets!$C$3:$C$551,H58)</f>
        <v>1</v>
      </c>
    </row>
    <row r="59" spans="1:9" x14ac:dyDescent="0.2">
      <c r="A59" t="str">
        <f>helpdesk_tickets!S38</f>
        <v>Belle Garner</v>
      </c>
      <c r="B59">
        <f>COUNTIF(helpdesk_tickets!G2:G550,helpdesk_tickets!G255)</f>
        <v>1</v>
      </c>
      <c r="H59" t="str">
        <f>helpdesk_tickets!U38</f>
        <v>Exclude Public Holidays from Absence Duration</v>
      </c>
      <c r="I59">
        <f>COUNTIFS(helpdesk_tickets!$C$3:$C$551,H59)</f>
        <v>1</v>
      </c>
    </row>
    <row r="60" spans="1:9" x14ac:dyDescent="0.2">
      <c r="A60" t="str">
        <f>helpdesk_tickets!S39</f>
        <v>Joseph Reynolds</v>
      </c>
      <c r="B60">
        <f>COUNTIF(helpdesk_tickets!G2:G550,helpdesk_tickets!G169)</f>
        <v>3</v>
      </c>
      <c r="H60" t="str">
        <f>helpdesk_tickets!U39</f>
        <v>Vacation Leave Rule</v>
      </c>
      <c r="I60">
        <f>COUNTIFS(helpdesk_tickets!$C$3:$C$551,H60)</f>
        <v>1</v>
      </c>
    </row>
    <row r="61" spans="1:9" x14ac:dyDescent="0.2">
      <c r="A61" t="str">
        <f>helpdesk_tickets!S40</f>
        <v>Willard Smith</v>
      </c>
      <c r="B61">
        <f>COUNTIF(helpdesk_tickets!G2:G550,helpdesk_tickets!G80)</f>
        <v>2</v>
      </c>
      <c r="H61" t="str">
        <f>helpdesk_tickets!U40</f>
        <v>Set Timeout in Oracle Workflow</v>
      </c>
      <c r="I61">
        <f>COUNTIFS(helpdesk_tickets!$C$3:$C$551,H61)</f>
        <v>1</v>
      </c>
    </row>
    <row r="62" spans="1:9" x14ac:dyDescent="0.2">
      <c r="A62" t="str">
        <f>helpdesk_tickets!S41</f>
        <v>Cherie Mercurie</v>
      </c>
      <c r="B62">
        <f>COUNTIF(helpdesk_tickets!G2:G550,helpdesk_tickets!G213)</f>
        <v>6</v>
      </c>
      <c r="H62" t="str">
        <f>helpdesk_tickets!U41</f>
        <v>Error adding new tables on Audit Trail</v>
      </c>
      <c r="I62">
        <f>COUNTIFS(helpdesk_tickets!$C$3:$C$551,H62)</f>
        <v>1</v>
      </c>
    </row>
    <row r="63" spans="1:9" x14ac:dyDescent="0.2">
      <c r="A63" t="str">
        <f>helpdesk_tickets!S42</f>
        <v>Sheila Ryder</v>
      </c>
      <c r="B63">
        <f>COUNTIF(helpdesk_tickets!G2:G550,helpdesk_tickets!G112)</f>
        <v>3</v>
      </c>
      <c r="H63" t="str">
        <f>helpdesk_tickets!U42</f>
        <v>Separate Remittance Advices Setup</v>
      </c>
      <c r="I63">
        <f>COUNTIFS(helpdesk_tickets!$C$3:$C$551,H63)</f>
        <v>1</v>
      </c>
    </row>
    <row r="64" spans="1:9" x14ac:dyDescent="0.2">
      <c r="A64" t="str">
        <f>helpdesk_tickets!S43</f>
        <v>Winson Williams</v>
      </c>
      <c r="B64">
        <f>COUNTIF(helpdesk_tickets!G2:G550,helpdesk_tickets!G45)</f>
        <v>10</v>
      </c>
      <c r="H64" t="str">
        <f>helpdesk_tickets!U43</f>
        <v>System is busy.</v>
      </c>
      <c r="I64">
        <f>COUNTIFS(helpdesk_tickets!$C$3:$C$551,H64)</f>
        <v>1</v>
      </c>
    </row>
    <row r="65" spans="1:9" x14ac:dyDescent="0.2">
      <c r="A65" t="str">
        <f>helpdesk_tickets!S44</f>
        <v>Michelle Walters</v>
      </c>
      <c r="B65">
        <f>COUNTIF(helpdesk_tickets!G2:G550,helpdesk_tickets!G118)</f>
        <v>1</v>
      </c>
      <c r="H65" t="str">
        <f>helpdesk_tickets!U44</f>
        <v>Issue on report paths</v>
      </c>
      <c r="I65">
        <f>COUNTIFS(helpdesk_tickets!$C$3:$C$551,H65)</f>
        <v>1</v>
      </c>
    </row>
    <row r="66" spans="1:9" x14ac:dyDescent="0.2">
      <c r="H66" t="str">
        <f>helpdesk_tickets!U45</f>
        <v>Student is not appearing on the Classroster</v>
      </c>
      <c r="I66">
        <f>COUNTIFS(helpdesk_tickets!$C$3:$C$551,H66)</f>
        <v>1</v>
      </c>
    </row>
    <row r="67" spans="1:9" x14ac:dyDescent="0.2">
      <c r="H67" t="str">
        <f>helpdesk_tickets!U46</f>
        <v>Generating CHED_FT_2018 report</v>
      </c>
      <c r="I67">
        <f>COUNTIFS(helpdesk_tickets!$C$3:$C$551,H67)</f>
        <v>1</v>
      </c>
    </row>
    <row r="68" spans="1:9" x14ac:dyDescent="0.2">
      <c r="H68" t="str">
        <f>helpdesk_tickets!U47</f>
        <v>Excel-to-ci</v>
      </c>
      <c r="I68">
        <f>COUNTIFS(helpdesk_tickets!$C$3:$C$551,H68)</f>
        <v>1</v>
      </c>
    </row>
    <row r="69" spans="1:9" x14ac:dyDescent="0.2">
      <c r="H69" t="str">
        <f>helpdesk_tickets!U48</f>
        <v>JDE Display Error upon Clicking HR Professional</v>
      </c>
      <c r="I69">
        <f>COUNTIFS(helpdesk_tickets!$C$3:$C$551,H69)</f>
        <v>1</v>
      </c>
    </row>
    <row r="70" spans="1:9" x14ac:dyDescent="0.2">
      <c r="H70" t="str">
        <f>helpdesk_tickets!U49</f>
        <v>Authority to Hire Page Disabled</v>
      </c>
      <c r="I70">
        <f>COUNTIFS(helpdesk_tickets!$C$3:$C$551,H70)</f>
        <v>1</v>
      </c>
    </row>
    <row r="71" spans="1:9" x14ac:dyDescent="0.2">
      <c r="H71" t="str">
        <f>helpdesk_tickets!U50</f>
        <v>Request and Disable Account</v>
      </c>
      <c r="I71">
        <f>COUNTIFS(helpdesk_tickets!$C$3:$C$551,H71)</f>
        <v>1</v>
      </c>
    </row>
    <row r="72" spans="1:9" x14ac:dyDescent="0.2">
      <c r="H72" t="str">
        <f>helpdesk_tickets!U51</f>
        <v>BATCH ELEMENT ENTRY ERROR</v>
      </c>
      <c r="I72">
        <f>COUNTIFS(helpdesk_tickets!$C$3:$C$551,H72)</f>
        <v>1</v>
      </c>
    </row>
    <row r="73" spans="1:9" x14ac:dyDescent="0.2">
      <c r="H73" t="str">
        <f>helpdesk_tickets!U52</f>
        <v>Missing Contents in table</v>
      </c>
      <c r="I73">
        <f>COUNTIFS(helpdesk_tickets!$C$3:$C$551,H73)</f>
        <v>1</v>
      </c>
    </row>
    <row r="74" spans="1:9" x14ac:dyDescent="0.2">
      <c r="H74" t="str">
        <f>helpdesk_tickets!U53</f>
        <v>Attach/Link an Approver Group to a Rule</v>
      </c>
      <c r="I74">
        <f>COUNTIFS(helpdesk_tickets!$C$3:$C$551,H74)</f>
        <v>1</v>
      </c>
    </row>
    <row r="75" spans="1:9" x14ac:dyDescent="0.2">
      <c r="H75" t="str">
        <f>helpdesk_tickets!U54</f>
        <v>Development Instance (. 83 )</v>
      </c>
      <c r="I75">
        <f>COUNTIFS(helpdesk_tickets!$C$3:$C$551,H75)</f>
        <v>1</v>
      </c>
    </row>
    <row r="76" spans="1:9" x14ac:dyDescent="0.2">
      <c r="H76" t="str">
        <f>helpdesk_tickets!U55</f>
        <v>Error in Accessing Authority to HIRE</v>
      </c>
      <c r="I76">
        <f>COUNTIFS(helpdesk_tickets!$C$3:$C$551,H76)</f>
        <v>1</v>
      </c>
    </row>
    <row r="77" spans="1:9" x14ac:dyDescent="0.2">
      <c r="H77" t="str">
        <f>helpdesk_tickets!U56</f>
        <v>Error Page upon log in to JDE Prod (04 Mar 2019)</v>
      </c>
      <c r="I77">
        <f>COUNTIFS(helpdesk_tickets!$C$3:$C$551,H77)</f>
        <v>1</v>
      </c>
    </row>
    <row r="78" spans="1:9" x14ac:dyDescent="0.2">
      <c r="H78" t="str">
        <f>helpdesk_tickets!U57</f>
        <v>Excel-to-CI Incomplete Fields</v>
      </c>
      <c r="I78">
        <f>COUNTIFS(helpdesk_tickets!$C$3:$C$551,H78)</f>
        <v>1</v>
      </c>
    </row>
    <row r="79" spans="1:9" x14ac:dyDescent="0.2">
      <c r="H79" t="str">
        <f>helpdesk_tickets!U58</f>
        <v>View PMP reports of all users</v>
      </c>
      <c r="I79">
        <f>COUNTIFS(helpdesk_tickets!$C$3:$C$551,H79)</f>
        <v>1</v>
      </c>
    </row>
    <row r="80" spans="1:9" x14ac:dyDescent="0.2">
      <c r="H80" t="str">
        <f>helpdesk_tickets!U59</f>
        <v>DEV Instance</v>
      </c>
      <c r="I80">
        <f>COUNTIFS(helpdesk_tickets!$C$3:$C$551,H80)</f>
        <v>1</v>
      </c>
    </row>
    <row r="81" spans="8:9" x14ac:dyDescent="0.2">
      <c r="H81" t="str">
        <f>helpdesk_tickets!U60</f>
        <v>List of Master Data in SAP</v>
      </c>
      <c r="I81">
        <f>COUNTIFS(helpdesk_tickets!$C$3:$C$551,H81)</f>
        <v>1</v>
      </c>
    </row>
    <row r="82" spans="8:9" x14ac:dyDescent="0.2">
      <c r="H82" t="str">
        <f>helpdesk_tickets!U61</f>
        <v>Issue with Workflow Administrator Responsibility</v>
      </c>
      <c r="I82">
        <f>COUNTIFS(helpdesk_tickets!$C$3:$C$551,H82)</f>
        <v>1</v>
      </c>
    </row>
    <row r="83" spans="8:9" x14ac:dyDescent="0.2">
      <c r="H83" t="str">
        <f>helpdesk_tickets!U62</f>
        <v>Class Roster.</v>
      </c>
      <c r="I83">
        <f>COUNTIFS(helpdesk_tickets!$C$3:$C$551,H83)</f>
        <v>1</v>
      </c>
    </row>
    <row r="84" spans="8:9" x14ac:dyDescent="0.2">
      <c r="H84" t="str">
        <f>helpdesk_tickets!U63</f>
        <v>Query Report Scheduler Issue</v>
      </c>
      <c r="I84">
        <f>COUNTIFS(helpdesk_tickets!$C$3:$C$551,H84)</f>
        <v>1</v>
      </c>
    </row>
    <row r="85" spans="8:9" x14ac:dyDescent="0.2">
      <c r="H85" t="str">
        <f>helpdesk_tickets!U64</f>
        <v>Deferred Status AME Approval Expense Report</v>
      </c>
      <c r="I85">
        <f>COUNTIFS(helpdesk_tickets!$C$3:$C$551,H85)</f>
        <v>1</v>
      </c>
    </row>
    <row r="86" spans="8:9" x14ac:dyDescent="0.2">
      <c r="H86" t="str">
        <f>helpdesk_tickets!U65</f>
        <v>Preparation for 9.2 Upgrade</v>
      </c>
      <c r="I86">
        <f>COUNTIFS(helpdesk_tickets!$C$3:$C$551,H86)</f>
        <v>1</v>
      </c>
    </row>
    <row r="87" spans="8:9" x14ac:dyDescent="0.2">
      <c r="H87" t="str">
        <f>helpdesk_tickets!U66</f>
        <v>Error Message upon Clicking the Responsibility</v>
      </c>
      <c r="I87">
        <f>COUNTIFS(helpdesk_tickets!$C$3:$C$551,H87)</f>
        <v>1</v>
      </c>
    </row>
    <row r="88" spans="8:9" x14ac:dyDescent="0.2">
      <c r="H88" t="str">
        <f>helpdesk_tickets!U67</f>
        <v>VPN</v>
      </c>
      <c r="I88">
        <f>COUNTIFS(helpdesk_tickets!$C$3:$C$551,H88)</f>
        <v>1</v>
      </c>
    </row>
    <row r="89" spans="8:9" x14ac:dyDescent="0.2">
      <c r="H89" t="str">
        <f>helpdesk_tickets!U68</f>
        <v>Timed out transactions in the worklist of approver</v>
      </c>
      <c r="I89">
        <f>COUNTIFS(helpdesk_tickets!$C$3:$C$551,H89)</f>
        <v>1</v>
      </c>
    </row>
    <row r="90" spans="8:9" x14ac:dyDescent="0.2">
      <c r="H90" t="str">
        <f>helpdesk_tickets!U69</f>
        <v>DEV NOT ACCESSIBLE</v>
      </c>
      <c r="I90">
        <f>COUNTIFS(helpdesk_tickets!$C$3:$C$551,H90)</f>
        <v>1</v>
      </c>
    </row>
    <row r="91" spans="8:9" x14ac:dyDescent="0.2">
      <c r="H91" t="str">
        <f>helpdesk_tickets!U70</f>
        <v>Cannot connect to PROD database</v>
      </c>
      <c r="I91">
        <f>COUNTIFS(helpdesk_tickets!$C$3:$C$551,H91)</f>
        <v>1</v>
      </c>
    </row>
    <row r="92" spans="8:9" x14ac:dyDescent="0.2">
      <c r="H92" t="str">
        <f>helpdesk_tickets!U71</f>
        <v>Error when filing Authority to Fill</v>
      </c>
      <c r="I92">
        <f>COUNTIFS(helpdesk_tickets!$C$3:$C$551,H92)</f>
        <v>1</v>
      </c>
    </row>
    <row r="93" spans="8:9" x14ac:dyDescent="0.2">
      <c r="H93" t="str">
        <f>helpdesk_tickets!U72</f>
        <v>Missing Project in App Design/DB</v>
      </c>
      <c r="I93">
        <f>COUNTIFS(helpdesk_tickets!$C$3:$C$551,H93)</f>
        <v>1</v>
      </c>
    </row>
    <row r="94" spans="8:9" x14ac:dyDescent="0.2">
      <c r="H94" t="str">
        <f>helpdesk_tickets!U73</f>
        <v>Automatic approval of salary</v>
      </c>
      <c r="I94">
        <f>COUNTIFS(helpdesk_tickets!$C$3:$C$551,H94)</f>
        <v>1</v>
      </c>
    </row>
    <row r="95" spans="8:9" x14ac:dyDescent="0.2">
      <c r="H95" t="str">
        <f>helpdesk_tickets!U74</f>
        <v>Error when creating Organization on TEST</v>
      </c>
      <c r="I95">
        <f>COUNTIFS(helpdesk_tickets!$C$3:$C$551,H95)</f>
        <v>1</v>
      </c>
    </row>
    <row r="96" spans="8:9" x14ac:dyDescent="0.2">
      <c r="H96" t="str">
        <f>helpdesk_tickets!U75</f>
        <v>JDE Test Instance - Workflow Background Process</v>
      </c>
      <c r="I96">
        <f>COUNTIFS(helpdesk_tickets!$C$3:$C$551,H96)</f>
        <v>1</v>
      </c>
    </row>
    <row r="97" spans="8:9" x14ac:dyDescent="0.2">
      <c r="H97" t="str">
        <f>helpdesk_tickets!U76</f>
        <v>Error when opening Java Applet</v>
      </c>
      <c r="I97">
        <f>COUNTIFS(helpdesk_tickets!$C$3:$C$551,H97)</f>
        <v>1</v>
      </c>
    </row>
    <row r="98" spans="8:9" x14ac:dyDescent="0.2">
      <c r="H98" t="str">
        <f>helpdesk_tickets!U77</f>
        <v>testing email alerts</v>
      </c>
      <c r="I98">
        <f>COUNTIFS(helpdesk_tickets!$C$3:$C$551,H98)</f>
        <v>1</v>
      </c>
    </row>
    <row r="99" spans="8:9" x14ac:dyDescent="0.2">
      <c r="H99" t="str">
        <f>helpdesk_tickets!U78</f>
        <v>Authentication failed when running Reports</v>
      </c>
      <c r="I99">
        <f>COUNTIFS(helpdesk_tickets!$C$3:$C$551,H99)</f>
        <v>1</v>
      </c>
    </row>
    <row r="100" spans="8:9" x14ac:dyDescent="0.2">
      <c r="H100" t="str">
        <f>helpdesk_tickets!U79</f>
        <v>JDE Test Instance - Notification Search Criteria</v>
      </c>
      <c r="I100">
        <f>COUNTIFS(helpdesk_tickets!$C$3:$C$551,H100)</f>
        <v>1</v>
      </c>
    </row>
    <row r="101" spans="8:9" x14ac:dyDescent="0.2">
      <c r="H101" t="str">
        <f>helpdesk_tickets!U80</f>
        <v>JDE Prod - DV Approval Issue (11-Apr-2019)</v>
      </c>
      <c r="I101">
        <f>COUNTIFS(helpdesk_tickets!$C$3:$C$551,H101)</f>
        <v>1</v>
      </c>
    </row>
    <row r="102" spans="8:9" x14ac:dyDescent="0.2">
      <c r="H102" t="str">
        <f>helpdesk_tickets!U81</f>
        <v>Hung Concurrent Request: Open Budget Year</v>
      </c>
      <c r="I102">
        <f>COUNTIFS(helpdesk_tickets!$C$3:$C$551,H102)</f>
        <v>1</v>
      </c>
    </row>
    <row r="103" spans="8:9" x14ac:dyDescent="0.2">
      <c r="H103" t="str">
        <f>helpdesk_tickets!U82</f>
        <v>Authority to Fill Error</v>
      </c>
      <c r="I103">
        <f>COUNTIFS(helpdesk_tickets!$C$3:$C$551,H103)</f>
        <v>1</v>
      </c>
    </row>
    <row r="104" spans="8:9" x14ac:dyDescent="0.2">
      <c r="H104" t="str">
        <f>helpdesk_tickets!U83</f>
        <v>Reverse Payment with Loan Charge</v>
      </c>
      <c r="I104">
        <f>COUNTIFS(helpdesk_tickets!$C$3:$C$551,H104)</f>
        <v>1</v>
      </c>
    </row>
    <row r="105" spans="8:9" x14ac:dyDescent="0.2">
      <c r="H105" t="str">
        <f>helpdesk_tickets!U84</f>
        <v>Cross-reg GWA Computation</v>
      </c>
      <c r="I105">
        <f>COUNTIFS(helpdesk_tickets!$C$3:$C$551,H105)</f>
        <v>1</v>
      </c>
    </row>
    <row r="106" spans="8:9" x14ac:dyDescent="0.2">
      <c r="H106" t="str">
        <f>helpdesk_tickets!U85</f>
        <v>Verify Long-running SQL code</v>
      </c>
      <c r="I106">
        <f>COUNTIFS(helpdesk_tickets!$C$3:$C$551,H106)</f>
        <v>1</v>
      </c>
    </row>
    <row r="107" spans="8:9" x14ac:dyDescent="0.2">
      <c r="H107" t="str">
        <f>helpdesk_tickets!U86</f>
        <v>Request for Read-Only Access to PROD DB</v>
      </c>
      <c r="I107">
        <f>COUNTIFS(helpdesk_tickets!$C$3:$C$551,H107)</f>
        <v>1</v>
      </c>
    </row>
    <row r="108" spans="8:9" x14ac:dyDescent="0.2">
      <c r="H108" t="str">
        <f>helpdesk_tickets!U87</f>
        <v>JDE PROD - Error Page (03 May 2019)</v>
      </c>
      <c r="I108">
        <f>COUNTIFS(helpdesk_tickets!$C$3:$C$551,H108)</f>
        <v>1</v>
      </c>
    </row>
    <row r="109" spans="8:9" x14ac:dyDescent="0.2">
      <c r="H109" t="str">
        <f>helpdesk_tickets!U88</f>
        <v>Unable to received Email Notif. on PassChanged</v>
      </c>
      <c r="I109">
        <f>COUNTIFS(helpdesk_tickets!$C$3:$C$551,H109)</f>
        <v>1</v>
      </c>
    </row>
    <row r="110" spans="8:9" x14ac:dyDescent="0.2">
      <c r="H110" t="str">
        <f>helpdesk_tickets!U89</f>
        <v>Portal problem</v>
      </c>
      <c r="I110">
        <f>COUNTIFS(helpdesk_tickets!$C$3:$C$551,H110)</f>
        <v>1</v>
      </c>
    </row>
    <row r="111" spans="8:9" x14ac:dyDescent="0.2">
      <c r="H111" t="str">
        <f>helpdesk_tickets!U90</f>
        <v>Accounts</v>
      </c>
      <c r="I111">
        <f>COUNTIFS(helpdesk_tickets!$C$3:$C$551,H111)</f>
        <v>1</v>
      </c>
    </row>
    <row r="112" spans="8:9" x14ac:dyDescent="0.2">
      <c r="H112" t="str">
        <f>helpdesk_tickets!U91</f>
        <v>OpenVPN locked account</v>
      </c>
      <c r="I112">
        <f>COUNTIFS(helpdesk_tickets!$C$3:$C$551,H112)</f>
        <v>1</v>
      </c>
    </row>
    <row r="113" spans="8:9" x14ac:dyDescent="0.2">
      <c r="H113" t="str">
        <f>helpdesk_tickets!U92</f>
        <v>Cannot delete duplicate records of 3 employees</v>
      </c>
      <c r="I113">
        <f>COUNTIFS(helpdesk_tickets!$C$3:$C$551,H113)</f>
        <v>1</v>
      </c>
    </row>
    <row r="114" spans="8:9" x14ac:dyDescent="0.2">
      <c r="H114" t="str">
        <f>helpdesk_tickets!U93</f>
        <v>No student enrolled in class.</v>
      </c>
      <c r="I114">
        <f>COUNTIFS(helpdesk_tickets!$C$3:$C$551,H114)</f>
        <v>1</v>
      </c>
    </row>
    <row r="115" spans="8:9" x14ac:dyDescent="0.2">
      <c r="H115" t="str">
        <f>helpdesk_tickets!U94</f>
        <v>Request for VPN Account</v>
      </c>
      <c r="I115">
        <f>COUNTIFS(helpdesk_tickets!$C$3:$C$551,H115)</f>
        <v>2</v>
      </c>
    </row>
    <row r="116" spans="8:9" x14ac:dyDescent="0.2">
      <c r="H116" t="str">
        <f>helpdesk_tickets!U95</f>
        <v>Request for instructions for post-cloning steps fo</v>
      </c>
      <c r="I116">
        <f>COUNTIFS(helpdesk_tickets!$C$3:$C$551,H116)</f>
        <v>1</v>
      </c>
    </row>
    <row r="117" spans="8:9" x14ac:dyDescent="0.2">
      <c r="H117" t="str">
        <f>helpdesk_tickets!U96</f>
        <v>Database Access</v>
      </c>
      <c r="I117">
        <f>COUNTIFS(helpdesk_tickets!$C$3:$C$551,H117)</f>
        <v>1</v>
      </c>
    </row>
    <row r="118" spans="8:9" x14ac:dyDescent="0.2">
      <c r="H118" t="str">
        <f>helpdesk_tickets!U97</f>
        <v>JDE Test Instance not accessible</v>
      </c>
      <c r="I118">
        <f>COUNTIFS(helpdesk_tickets!$C$3:$C$551,H118)</f>
        <v>1</v>
      </c>
    </row>
    <row r="119" spans="8:9" x14ac:dyDescent="0.2">
      <c r="H119" t="str">
        <f>helpdesk_tickets!U98</f>
        <v>Login page Username field Issue (29 March 2019)</v>
      </c>
      <c r="I119">
        <f>COUNTIFS(helpdesk_tickets!$C$3:$C$551,H119)</f>
        <v>1</v>
      </c>
    </row>
    <row r="120" spans="8:9" x14ac:dyDescent="0.2">
      <c r="H120" t="str">
        <f>helpdesk_tickets!U99</f>
        <v>JDE Error: You have encountered an unexpected....</v>
      </c>
      <c r="I120">
        <f>COUNTIFS(helpdesk_tickets!$C$3:$C$551,H120)</f>
        <v>1</v>
      </c>
    </row>
    <row r="121" spans="8:9" x14ac:dyDescent="0.2">
      <c r="H121" t="str">
        <f>helpdesk_tickets!U100</f>
        <v>Beacon solution account</v>
      </c>
      <c r="I121">
        <f>COUNTIFS(helpdesk_tickets!$C$3:$C$551,H121)</f>
        <v>1</v>
      </c>
    </row>
    <row r="122" spans="8:9" x14ac:dyDescent="0.2">
      <c r="H122" t="str">
        <f>helpdesk_tickets!U101</f>
        <v>Errors encountered during test instance</v>
      </c>
      <c r="I122">
        <f>COUNTIFS(helpdesk_tickets!$C$3:$C$551,H122)</f>
        <v>1</v>
      </c>
    </row>
    <row r="123" spans="8:9" x14ac:dyDescent="0.2">
      <c r="H123" t="str">
        <f>helpdesk_tickets!U102</f>
        <v>SALN Report blank</v>
      </c>
      <c r="I123">
        <f>COUNTIFS(helpdesk_tickets!$C$3:$C$551,H123)</f>
        <v>1</v>
      </c>
    </row>
    <row r="124" spans="8:9" x14ac:dyDescent="0.2">
      <c r="H124" t="str">
        <f>helpdesk_tickets!U103</f>
        <v>JDE PROD - Withdraw/ Cancel an approved ER</v>
      </c>
      <c r="I124">
        <f>COUNTIFS(helpdesk_tickets!$C$3:$C$551,H124)</f>
        <v>1</v>
      </c>
    </row>
    <row r="125" spans="8:9" x14ac:dyDescent="0.2">
      <c r="H125" t="str">
        <f>helpdesk_tickets!U104</f>
        <v>Cannot print payslips and payroll reports</v>
      </c>
      <c r="I125">
        <f>COUNTIFS(helpdesk_tickets!$C$3:$C$551,H125)</f>
        <v>1</v>
      </c>
    </row>
    <row r="126" spans="8:9" x14ac:dyDescent="0.2">
      <c r="H126" t="str">
        <f>helpdesk_tickets!U105</f>
        <v>JDE PROD Error Page issue (23 May 2019)</v>
      </c>
      <c r="I126">
        <f>COUNTIFS(helpdesk_tickets!$C$3:$C$551,H126)</f>
        <v>1</v>
      </c>
    </row>
    <row r="127" spans="8:9" x14ac:dyDescent="0.2">
      <c r="H127" t="str">
        <f>helpdesk_tickets!U106</f>
        <v>Quick Enroll Error</v>
      </c>
      <c r="I127">
        <f>COUNTIFS(helpdesk_tickets!$C$3:$C$551,H127)</f>
        <v>1</v>
      </c>
    </row>
    <row r="128" spans="8:9" x14ac:dyDescent="0.2">
      <c r="H128" t="str">
        <f>helpdesk_tickets!U107</f>
        <v>Enable Report Manager for all</v>
      </c>
      <c r="I128">
        <f>COUNTIFS(helpdesk_tickets!$C$3:$C$551,H128)</f>
        <v>1</v>
      </c>
    </row>
    <row r="129" spans="8:9" x14ac:dyDescent="0.2">
      <c r="H129" t="str">
        <f>helpdesk_tickets!U108</f>
        <v>Appointment for REPS report error</v>
      </c>
      <c r="I129">
        <f>COUNTIFS(helpdesk_tickets!$C$3:$C$551,H129)</f>
        <v>1</v>
      </c>
    </row>
    <row r="130" spans="8:9" x14ac:dyDescent="0.2">
      <c r="H130" t="str">
        <f>helpdesk_tickets!U109</f>
        <v>SAP DEV INSTANCE</v>
      </c>
      <c r="I130">
        <f>COUNTIFS(helpdesk_tickets!$C$3:$C$551,H130)</f>
        <v>1</v>
      </c>
    </row>
    <row r="131" spans="8:9" x14ac:dyDescent="0.2">
      <c r="H131" t="str">
        <f>helpdesk_tickets!U110</f>
        <v>Error occurs in organization</v>
      </c>
      <c r="I131">
        <f>COUNTIFS(helpdesk_tickets!$C$3:$C$551,H131)</f>
        <v>1</v>
      </c>
    </row>
    <row r="132" spans="8:9" x14ac:dyDescent="0.2">
      <c r="H132" t="str">
        <f>helpdesk_tickets!U111</f>
        <v>VPN Account</v>
      </c>
      <c r="I132">
        <f>COUNTIFS(helpdesk_tickets!$C$3:$C$551,H132)</f>
        <v>2</v>
      </c>
    </row>
    <row r="133" spans="8:9" x14ac:dyDescent="0.2">
      <c r="H133" t="str">
        <f>helpdesk_tickets!U112</f>
        <v>JDE PROD - Create Accounting-Completed Warning</v>
      </c>
      <c r="I133">
        <f>COUNTIFS(helpdesk_tickets!$C$3:$C$551,H133)</f>
        <v>1</v>
      </c>
    </row>
    <row r="134" spans="8:9" x14ac:dyDescent="0.2">
      <c r="H134" t="str">
        <f>helpdesk_tickets!U113</f>
        <v>Adding Flexfield</v>
      </c>
      <c r="I134">
        <f>COUNTIFS(helpdesk_tickets!$C$3:$C$551,H134)</f>
        <v>1</v>
      </c>
    </row>
    <row r="135" spans="8:9" x14ac:dyDescent="0.2">
      <c r="H135" t="str">
        <f>helpdesk_tickets!U114</f>
        <v>PROD: Can't Delete records under Research fields</v>
      </c>
      <c r="I135">
        <f>COUNTIFS(helpdesk_tickets!$C$3:$C$551,H135)</f>
        <v>1</v>
      </c>
    </row>
    <row r="136" spans="8:9" x14ac:dyDescent="0.2">
      <c r="H136" t="str">
        <f>helpdesk_tickets!U115</f>
        <v>Error Accesing SAP.EDU.PH</v>
      </c>
      <c r="I136">
        <f>COUNTIFS(helpdesk_tickets!$C$3:$C$551,H136)</f>
        <v>1</v>
      </c>
    </row>
    <row r="137" spans="8:9" x14ac:dyDescent="0.2">
      <c r="H137" t="str">
        <f>helpdesk_tickets!U116</f>
        <v>Creation of VPN Account</v>
      </c>
      <c r="I137">
        <f>COUNTIFS(helpdesk_tickets!$C$3:$C$551,H137)</f>
        <v>1</v>
      </c>
    </row>
    <row r="138" spans="8:9" x14ac:dyDescent="0.2">
      <c r="H138" t="str">
        <f>helpdesk_tickets!U117</f>
        <v>Altering Position Type(List of Values)</v>
      </c>
      <c r="I138">
        <f>COUNTIFS(helpdesk_tickets!$C$3:$C$551,H138)</f>
        <v>1</v>
      </c>
    </row>
    <row r="139" spans="8:9" x14ac:dyDescent="0.2">
      <c r="H139" t="str">
        <f>helpdesk_tickets!U118</f>
        <v>SQL Database Account PROD</v>
      </c>
      <c r="I139">
        <f>COUNTIFS(helpdesk_tickets!$C$3:$C$551,H139)</f>
        <v>1</v>
      </c>
    </row>
    <row r="140" spans="8:9" x14ac:dyDescent="0.2">
      <c r="H140" t="str">
        <f>helpdesk_tickets!U119</f>
        <v>Error in process request.</v>
      </c>
      <c r="I140">
        <f>COUNTIFS(helpdesk_tickets!$C$3:$C$551,H140)</f>
        <v>1</v>
      </c>
    </row>
    <row r="141" spans="8:9" x14ac:dyDescent="0.2">
      <c r="H141" t="str">
        <f>helpdesk_tickets!U120</f>
        <v>Authority to Fill Error using Dev &amp; Test Instance</v>
      </c>
      <c r="I141">
        <f>COUNTIFS(helpdesk_tickets!$C$3:$C$551,H141)</f>
        <v>1</v>
      </c>
    </row>
    <row r="142" spans="8:9" x14ac:dyDescent="0.2">
      <c r="H142" t="str">
        <f>helpdesk_tickets!U121</f>
        <v>Box unchecked under the processed button</v>
      </c>
      <c r="I142">
        <f>COUNTIFS(helpdesk_tickets!$C$3:$C$551,H142)</f>
        <v>1</v>
      </c>
    </row>
    <row r="143" spans="8:9" x14ac:dyDescent="0.2">
      <c r="H143" t="str">
        <f>helpdesk_tickets!U122</f>
        <v>Can't run a general payroll under dev environment</v>
      </c>
      <c r="I143">
        <f>COUNTIFS(helpdesk_tickets!$C$3:$C$551,H143)</f>
        <v>1</v>
      </c>
    </row>
    <row r="144" spans="8:9" x14ac:dyDescent="0.2">
      <c r="H144" t="str">
        <f>helpdesk_tickets!U123</f>
        <v>TEST Instance: How to unchecked the required box</v>
      </c>
      <c r="I144">
        <f>COUNTIFS(helpdesk_tickets!$C$3:$C$551,H144)</f>
        <v>1</v>
      </c>
    </row>
    <row r="145" spans="8:9" x14ac:dyDescent="0.2">
      <c r="H145" t="str">
        <f>helpdesk_tickets!U124</f>
        <v>TEST instance: Can't Copy Paste data in the field</v>
      </c>
      <c r="I145">
        <f>COUNTIFS(helpdesk_tickets!$C$3:$C$551,H145)</f>
        <v>1</v>
      </c>
    </row>
    <row r="146" spans="8:9" x14ac:dyDescent="0.2">
      <c r="H146" t="str">
        <f>helpdesk_tickets!U125</f>
        <v>Removing access to the enrollment page</v>
      </c>
      <c r="I146">
        <f>COUNTIFS(helpdesk_tickets!$C$3:$C$551,H146)</f>
        <v>1</v>
      </c>
    </row>
    <row r="147" spans="8:9" x14ac:dyDescent="0.2">
      <c r="H147" t="str">
        <f>helpdesk_tickets!U126</f>
        <v>Rehab 260(OSI)Error</v>
      </c>
      <c r="I147">
        <f>COUNTIFS(helpdesk_tickets!$C$3:$C$551,H147)</f>
        <v>1</v>
      </c>
    </row>
    <row r="148" spans="8:9" x14ac:dyDescent="0.2">
      <c r="H148" t="str">
        <f>helpdesk_tickets!U127</f>
        <v>PROD: Find a specific table in Oracle</v>
      </c>
      <c r="I148">
        <f>COUNTIFS(helpdesk_tickets!$C$3:$C$551,H148)</f>
        <v>1</v>
      </c>
    </row>
    <row r="149" spans="8:9" x14ac:dyDescent="0.2">
      <c r="H149" t="str">
        <f>helpdesk_tickets!U128</f>
        <v>Beacon Support Ticket Account</v>
      </c>
      <c r="I149">
        <f>COUNTIFS(helpdesk_tickets!$C$3:$C$551,H149)</f>
        <v>1</v>
      </c>
    </row>
    <row r="150" spans="8:9" x14ac:dyDescent="0.2">
      <c r="H150" t="str">
        <f>helpdesk_tickets!U129</f>
        <v>JDE Test Instance - Error Not setup as worker</v>
      </c>
      <c r="I150">
        <f>COUNTIFS(helpdesk_tickets!$C$3:$C$551,H150)</f>
        <v>1</v>
      </c>
    </row>
    <row r="151" spans="8:9" x14ac:dyDescent="0.2">
      <c r="H151" t="str">
        <f>helpdesk_tickets!U130</f>
        <v>Error on submitting Authority to Fill</v>
      </c>
      <c r="I151">
        <f>COUNTIFS(helpdesk_tickets!$C$3:$C$551,H151)</f>
        <v>1</v>
      </c>
    </row>
    <row r="152" spans="8:9" x14ac:dyDescent="0.2">
      <c r="H152" t="str">
        <f>helpdesk_tickets!U131</f>
        <v>JDE PROD - Bank Account Issue 8 July 2019</v>
      </c>
      <c r="I152">
        <f>COUNTIFS(helpdesk_tickets!$C$3:$C$551,H152)</f>
        <v>1</v>
      </c>
    </row>
    <row r="153" spans="8:9" x14ac:dyDescent="0.2">
      <c r="H153" t="str">
        <f>helpdesk_tickets!U132</f>
        <v>JDE TEST Date Format</v>
      </c>
      <c r="I153">
        <f>COUNTIFS(helpdesk_tickets!$C$3:$C$551,H153)</f>
        <v>1</v>
      </c>
    </row>
    <row r="154" spans="8:9" x14ac:dyDescent="0.2">
      <c r="H154" t="str">
        <f>helpdesk_tickets!U133</f>
        <v>Request for patch application in DEV instance</v>
      </c>
      <c r="I154">
        <f>COUNTIFS(helpdesk_tickets!$C$3:$C$551,H154)</f>
        <v>1</v>
      </c>
    </row>
    <row r="155" spans="8:9" x14ac:dyDescent="0.2">
      <c r="H155" t="str">
        <f>helpdesk_tickets!U134</f>
        <v>JDE PROD - Expense Report approval issue</v>
      </c>
      <c r="I155">
        <f>COUNTIFS(helpdesk_tickets!$C$3:$C$551,H155)</f>
        <v>1</v>
      </c>
    </row>
    <row r="156" spans="8:9" x14ac:dyDescent="0.2">
      <c r="H156" t="str">
        <f>helpdesk_tickets!U135</f>
        <v>Batch Process Error</v>
      </c>
      <c r="I156">
        <f>COUNTIFS(helpdesk_tickets!$C$3:$C$551,H156)</f>
        <v>1</v>
      </c>
    </row>
    <row r="157" spans="8:9" x14ac:dyDescent="0.2">
      <c r="H157" t="str">
        <f>helpdesk_tickets!U136</f>
        <v>Report Issue</v>
      </c>
      <c r="I157">
        <f>COUNTIFS(helpdesk_tickets!$C$3:$C$551,H157)</f>
        <v>1</v>
      </c>
    </row>
    <row r="158" spans="8:9" x14ac:dyDescent="0.2">
      <c r="H158" t="str">
        <f>helpdesk_tickets!U137</f>
        <v>enrolled students are not equal in class roster</v>
      </c>
      <c r="I158">
        <f>COUNTIFS(helpdesk_tickets!$C$3:$C$551,H158)</f>
        <v>1</v>
      </c>
    </row>
    <row r="159" spans="8:9" x14ac:dyDescent="0.2">
      <c r="H159" t="str">
        <f>helpdesk_tickets!U138</f>
        <v>Unable to get Term Begin Date. (14813,43)</v>
      </c>
      <c r="I159">
        <f>COUNTIFS(helpdesk_tickets!$C$3:$C$551,H159)</f>
        <v>1</v>
      </c>
    </row>
    <row r="160" spans="8:9" x14ac:dyDescent="0.2">
      <c r="H160" t="str">
        <f>helpdesk_tickets!U139</f>
        <v>JDE Prod Error in paying a DV</v>
      </c>
      <c r="I160">
        <f>COUNTIFS(helpdesk_tickets!$C$3:$C$551,H160)</f>
        <v>1</v>
      </c>
    </row>
    <row r="161" spans="8:9" x14ac:dyDescent="0.2">
      <c r="H161" t="str">
        <f>helpdesk_tickets!U140</f>
        <v>PROD: Error in Procurement</v>
      </c>
      <c r="I161">
        <f>COUNTIFS(helpdesk_tickets!$C$3:$C$551,H161)</f>
        <v>1</v>
      </c>
    </row>
    <row r="162" spans="8:9" x14ac:dyDescent="0.2">
      <c r="H162" t="str">
        <f>helpdesk_tickets!U141</f>
        <v>Query Manager Error</v>
      </c>
      <c r="I162">
        <f>COUNTIFS(helpdesk_tickets!$C$3:$C$551,H162)</f>
        <v>1</v>
      </c>
    </row>
    <row r="163" spans="8:9" x14ac:dyDescent="0.2">
      <c r="H163" t="str">
        <f>helpdesk_tickets!U142</f>
        <v>Test instance: APP-PAY-07722 Error</v>
      </c>
      <c r="I163">
        <f>COUNTIFS(helpdesk_tickets!$C$3:$C$551,H163)</f>
        <v>1</v>
      </c>
    </row>
    <row r="164" spans="8:9" x14ac:dyDescent="0.2">
      <c r="H164" t="str">
        <f>helpdesk_tickets!U143</f>
        <v>TEST instance: Modify Employee Categories</v>
      </c>
      <c r="I164">
        <f>COUNTIFS(helpdesk_tickets!$C$3:$C$551,H164)</f>
        <v>1</v>
      </c>
    </row>
    <row r="165" spans="8:9" x14ac:dyDescent="0.2">
      <c r="H165" t="str">
        <f>helpdesk_tickets!U144</f>
        <v>Missing Dynaform Names</v>
      </c>
      <c r="I165">
        <f>COUNTIFS(helpdesk_tickets!$C$3:$C$551,H165)</f>
        <v>1</v>
      </c>
    </row>
    <row r="166" spans="8:9" x14ac:dyDescent="0.2">
      <c r="H166" t="str">
        <f>helpdesk_tickets!U145</f>
        <v>MYSQL Server Access Configuration</v>
      </c>
      <c r="I166">
        <f>COUNTIFS(helpdesk_tickets!$C$3:$C$551,H166)</f>
        <v>1</v>
      </c>
    </row>
    <row r="167" spans="8:9" x14ac:dyDescent="0.2">
      <c r="H167" t="str">
        <f>helpdesk_tickets!U146</f>
        <v>Unable to submit Certificates and Service Records</v>
      </c>
      <c r="I167">
        <f>COUNTIFS(helpdesk_tickets!$C$3:$C$551,H167)</f>
        <v>1</v>
      </c>
    </row>
    <row r="168" spans="8:9" x14ac:dyDescent="0.2">
      <c r="H168" t="str">
        <f>helpdesk_tickets!U147</f>
        <v>DATA ERROR IN PRODUCTION INSTANCE</v>
      </c>
      <c r="I168">
        <f>COUNTIFS(helpdesk_tickets!$C$3:$C$551,H168)</f>
        <v>1</v>
      </c>
    </row>
    <row r="169" spans="8:9" x14ac:dyDescent="0.2">
      <c r="H169" t="str">
        <f>helpdesk_tickets!U148</f>
        <v>JDE Test Instance Slowdown</v>
      </c>
      <c r="I169">
        <f>COUNTIFS(helpdesk_tickets!$C$3:$C$551,H169)</f>
        <v>1</v>
      </c>
    </row>
    <row r="170" spans="8:9" x14ac:dyDescent="0.2">
      <c r="H170" t="str">
        <f>helpdesk_tickets!U149</f>
        <v>Test Instance: Add new element under Entries</v>
      </c>
      <c r="I170">
        <f>COUNTIFS(helpdesk_tickets!$C$3:$C$551,H170)</f>
        <v>1</v>
      </c>
    </row>
    <row r="171" spans="8:9" x14ac:dyDescent="0.2">
      <c r="H171" t="str">
        <f>helpdesk_tickets!U150</f>
        <v>Duplicates Subject in EOR.</v>
      </c>
      <c r="I171">
        <f>COUNTIFS(helpdesk_tickets!$C$3:$C$551,H171)</f>
        <v>1</v>
      </c>
    </row>
    <row r="172" spans="8:9" x14ac:dyDescent="0.2">
      <c r="H172" t="str">
        <f>helpdesk_tickets!U151</f>
        <v>Unable to Tuition Calculate the Student (UPMNL)</v>
      </c>
      <c r="I172">
        <f>COUNTIFS(helpdesk_tickets!$C$3:$C$551,H172)</f>
        <v>1</v>
      </c>
    </row>
    <row r="173" spans="8:9" x14ac:dyDescent="0.2">
      <c r="H173" t="str">
        <f>helpdesk_tickets!U152</f>
        <v>Sort Element Name Alphabetically</v>
      </c>
      <c r="I173">
        <f>COUNTIFS(helpdesk_tickets!$C$3:$C$551,H173)</f>
        <v>1</v>
      </c>
    </row>
    <row r="174" spans="8:9" x14ac:dyDescent="0.2">
      <c r="H174" t="str">
        <f>helpdesk_tickets!U153</f>
        <v>Modifying of fields in External Learning</v>
      </c>
      <c r="I174">
        <f>COUNTIFS(helpdesk_tickets!$C$3:$C$551,H174)</f>
        <v>1</v>
      </c>
    </row>
    <row r="175" spans="8:9" x14ac:dyDescent="0.2">
      <c r="H175" t="str">
        <f>helpdesk_tickets!U154</f>
        <v>Slow to Inaccessible TEST Instance</v>
      </c>
      <c r="I175">
        <f>COUNTIFS(helpdesk_tickets!$C$3:$C$551,H175)</f>
        <v>1</v>
      </c>
    </row>
    <row r="176" spans="8:9" x14ac:dyDescent="0.2">
      <c r="H176" t="str">
        <f>helpdesk_tickets!U155</f>
        <v>JDE PROD Slowdown posting journal</v>
      </c>
      <c r="I176">
        <f>COUNTIFS(helpdesk_tickets!$C$3:$C$551,H176)</f>
        <v>1</v>
      </c>
    </row>
    <row r="177" spans="8:9" x14ac:dyDescent="0.2">
      <c r="H177" t="str">
        <f>helpdesk_tickets!U156</f>
        <v>PROD: Error Value Scholar has been disabled</v>
      </c>
      <c r="I177">
        <f>COUNTIFS(helpdesk_tickets!$C$3:$C$551,H177)</f>
        <v>1</v>
      </c>
    </row>
    <row r="178" spans="8:9" x14ac:dyDescent="0.2">
      <c r="H178" t="str">
        <f>helpdesk_tickets!U157</f>
        <v>JDE Prod DV approval issue</v>
      </c>
      <c r="I178">
        <f>COUNTIFS(helpdesk_tickets!$C$3:$C$551,H178)</f>
        <v>1</v>
      </c>
    </row>
    <row r="179" spans="8:9" x14ac:dyDescent="0.2">
      <c r="H179" t="str">
        <f>helpdesk_tickets!U158</f>
        <v>APP-PAY-07010 Cannot insert assignment process</v>
      </c>
      <c r="I179">
        <f>COUNTIFS(helpdesk_tickets!$C$3:$C$551,H179)</f>
        <v>1</v>
      </c>
    </row>
    <row r="180" spans="8:9" x14ac:dyDescent="0.2">
      <c r="H180" t="str">
        <f>helpdesk_tickets!U159</f>
        <v>Cannot Connect to VPN</v>
      </c>
      <c r="I180">
        <f>COUNTIFS(helpdesk_tickets!$C$3:$C$551,H180)</f>
        <v>1</v>
      </c>
    </row>
    <row r="181" spans="8:9" x14ac:dyDescent="0.2">
      <c r="H181" t="str">
        <f>helpdesk_tickets!U160</f>
        <v>How to get Image in BI Publisher</v>
      </c>
      <c r="I181">
        <f>COUNTIFS(helpdesk_tickets!$C$3:$C$551,H181)</f>
        <v>1</v>
      </c>
    </row>
    <row r="182" spans="8:9" x14ac:dyDescent="0.2">
      <c r="H182" t="str">
        <f>helpdesk_tickets!U161</f>
        <v>Dev instance: Adding Extra Assignment Information</v>
      </c>
      <c r="I182">
        <f>COUNTIFS(helpdesk_tickets!$C$3:$C$551,H182)</f>
        <v>1</v>
      </c>
    </row>
    <row r="183" spans="8:9" x14ac:dyDescent="0.2">
      <c r="H183" t="str">
        <f>helpdesk_tickets!U162</f>
        <v>DEV Instance not Accessible</v>
      </c>
      <c r="I183">
        <f>COUNTIFS(helpdesk_tickets!$C$3:$C$551,H183)</f>
        <v>1</v>
      </c>
    </row>
    <row r="184" spans="8:9" x14ac:dyDescent="0.2">
      <c r="H184" t="str">
        <f>helpdesk_tickets!U163</f>
        <v>JDE TEST - slowdown</v>
      </c>
      <c r="I184">
        <f>COUNTIFS(helpdesk_tickets!$C$3:$C$551,H184)</f>
        <v>1</v>
      </c>
    </row>
    <row r="185" spans="8:9" x14ac:dyDescent="0.2">
      <c r="H185" t="str">
        <f>helpdesk_tickets!U164</f>
        <v>VPN for Coloc Instances</v>
      </c>
      <c r="I185">
        <f>COUNTIFS(helpdesk_tickets!$C$3:$C$551,H185)</f>
        <v>1</v>
      </c>
    </row>
    <row r="186" spans="8:9" x14ac:dyDescent="0.2">
      <c r="H186" t="str">
        <f>helpdesk_tickets!U165</f>
        <v>JDE Test: End date the multiple element entries</v>
      </c>
      <c r="I186">
        <f>COUNTIFS(helpdesk_tickets!$C$3:$C$551,H186)</f>
        <v>1</v>
      </c>
    </row>
    <row r="187" spans="8:9" x14ac:dyDescent="0.2">
      <c r="H187" t="str">
        <f>helpdesk_tickets!U166</f>
        <v>PROD: CoS - Record has been entered already</v>
      </c>
      <c r="I187">
        <f>COUNTIFS(helpdesk_tickets!$C$3:$C$551,H187)</f>
        <v>1</v>
      </c>
    </row>
    <row r="188" spans="8:9" x14ac:dyDescent="0.2">
      <c r="H188" t="str">
        <f>helpdesk_tickets!U167</f>
        <v>PROD: Zero value in payroll run result</v>
      </c>
      <c r="I188">
        <f>COUNTIFS(helpdesk_tickets!$C$3:$C$551,H188)</f>
        <v>1</v>
      </c>
    </row>
    <row r="189" spans="8:9" x14ac:dyDescent="0.2">
      <c r="H189" t="str">
        <f>helpdesk_tickets!U168</f>
        <v>3C Engine Not Working</v>
      </c>
      <c r="I189">
        <f>COUNTIFS(helpdesk_tickets!$C$3:$C$551,H189)</f>
        <v>1</v>
      </c>
    </row>
    <row r="190" spans="8:9" x14ac:dyDescent="0.2">
      <c r="H190" t="str">
        <f>helpdesk_tickets!U169</f>
        <v>Request to access in Public</v>
      </c>
      <c r="I190">
        <f>COUNTIFS(helpdesk_tickets!$C$3:$C$551,H190)</f>
        <v>1</v>
      </c>
    </row>
    <row r="191" spans="8:9" x14ac:dyDescent="0.2">
      <c r="H191" t="str">
        <f>helpdesk_tickets!U170</f>
        <v>Double Amount in eOR/View Customer Account</v>
      </c>
      <c r="I191">
        <f>COUNTIFS(helpdesk_tickets!$C$3:$C$551,H191)</f>
        <v>1</v>
      </c>
    </row>
    <row r="192" spans="8:9" x14ac:dyDescent="0.2">
      <c r="H192" t="str">
        <f>helpdesk_tickets!U171</f>
        <v>Relationship Module Message Error</v>
      </c>
      <c r="I192">
        <f>COUNTIFS(helpdesk_tickets!$C$3:$C$551,H192)</f>
        <v>1</v>
      </c>
    </row>
    <row r="193" spans="8:9" x14ac:dyDescent="0.2">
      <c r="H193" t="str">
        <f>helpdesk_tickets!U172</f>
        <v>CHANGE PASSWORD &amp; EMAIL CONFIRMATION</v>
      </c>
      <c r="I193">
        <f>COUNTIFS(helpdesk_tickets!$C$3:$C$551,H193)</f>
        <v>1</v>
      </c>
    </row>
    <row r="194" spans="8:9" x14ac:dyDescent="0.2">
      <c r="H194" t="str">
        <f>helpdesk_tickets!U173</f>
        <v>JDE Prod Error Page 04 Dec 2019</v>
      </c>
      <c r="I194">
        <f>COUNTIFS(helpdesk_tickets!$C$3:$C$551,H194)</f>
        <v>1</v>
      </c>
    </row>
    <row r="195" spans="8:9" x14ac:dyDescent="0.2">
      <c r="H195" t="str">
        <f>helpdesk_tickets!U174</f>
        <v>Updating Description of course MCB 11.</v>
      </c>
      <c r="I195">
        <f>COUNTIFS(helpdesk_tickets!$C$3:$C$551,H195)</f>
        <v>1</v>
      </c>
    </row>
    <row r="196" spans="8:9" x14ac:dyDescent="0.2">
      <c r="H196" t="str">
        <f>helpdesk_tickets!U175</f>
        <v>Error in Form 5.</v>
      </c>
      <c r="I196">
        <f>COUNTIFS(helpdesk_tickets!$C$3:$C$551,H196)</f>
        <v>1</v>
      </c>
    </row>
    <row r="197" spans="8:9" x14ac:dyDescent="0.2">
      <c r="H197" t="str">
        <f>helpdesk_tickets!U176</f>
        <v>PROD: Restrictions in assignment set</v>
      </c>
      <c r="I197">
        <f>COUNTIFS(helpdesk_tickets!$C$3:$C$551,H197)</f>
        <v>1</v>
      </c>
    </row>
    <row r="198" spans="8:9" x14ac:dyDescent="0.2">
      <c r="H198" t="str">
        <f>helpdesk_tickets!U177</f>
        <v>Patch Application to set up Web Services</v>
      </c>
      <c r="I198">
        <f>COUNTIFS(helpdesk_tickets!$C$3:$C$551,H198)</f>
        <v>1</v>
      </c>
    </row>
    <row r="199" spans="8:9" x14ac:dyDescent="0.2">
      <c r="H199" t="str">
        <f>helpdesk_tickets!U178</f>
        <v>Dev DB Refresh From PROD Data</v>
      </c>
      <c r="I199">
        <f>COUNTIFS(helpdesk_tickets!$C$3:$C$551,H199)</f>
        <v>1</v>
      </c>
    </row>
    <row r="200" spans="8:9" x14ac:dyDescent="0.2">
      <c r="H200" t="str">
        <f>helpdesk_tickets!U179</f>
        <v>Server Restart Request</v>
      </c>
      <c r="I200">
        <f>COUNTIFS(helpdesk_tickets!$C$3:$C$551,H200)</f>
        <v>1</v>
      </c>
    </row>
    <row r="201" spans="8:9" x14ac:dyDescent="0.2">
      <c r="H201" t="str">
        <f>helpdesk_tickets!U180</f>
        <v>Booting Up SAP 9.2 in Globe Server​</v>
      </c>
      <c r="I201">
        <f>COUNTIFS(helpdesk_tickets!$C$3:$C$551,H201)</f>
        <v>1</v>
      </c>
    </row>
    <row r="202" spans="8:9" x14ac:dyDescent="0.2">
      <c r="H202" t="str">
        <f>helpdesk_tickets!U181</f>
        <v>Grade Roster Generation Error</v>
      </c>
      <c r="I202">
        <f>COUNTIFS(helpdesk_tickets!$C$3:$C$551,H202)</f>
        <v>1</v>
      </c>
    </row>
    <row r="203" spans="8:9" x14ac:dyDescent="0.2">
      <c r="H203" t="str">
        <f>helpdesk_tickets!U182</f>
        <v>JDE PROD - Different User Account (23 May 2019)</v>
      </c>
      <c r="I203">
        <f>COUNTIFS(helpdesk_tickets!$C$3:$C$551,H203)</f>
        <v>1</v>
      </c>
    </row>
    <row r="204" spans="8:9" x14ac:dyDescent="0.2">
      <c r="H204" t="str">
        <f>helpdesk_tickets!U183</f>
        <v>DEV: Error on External Learning</v>
      </c>
      <c r="I204">
        <f>COUNTIFS(helpdesk_tickets!$C$3:$C$551,H204)</f>
        <v>1</v>
      </c>
    </row>
    <row r="205" spans="8:9" x14ac:dyDescent="0.2">
      <c r="H205" t="str">
        <f>helpdesk_tickets!U184</f>
        <v>PeopleTools 8.57 on Client Machine</v>
      </c>
      <c r="I205">
        <f>COUNTIFS(helpdesk_tickets!$C$3:$C$551,H205)</f>
        <v>1</v>
      </c>
    </row>
    <row r="206" spans="8:9" x14ac:dyDescent="0.2">
      <c r="H206" t="str">
        <f>helpdesk_tickets!U185</f>
        <v>JDE Prod Error Page 18 Dec 2019</v>
      </c>
      <c r="I206">
        <f>COUNTIFS(helpdesk_tickets!$C$3:$C$551,H206)</f>
        <v>1</v>
      </c>
    </row>
    <row r="207" spans="8:9" x14ac:dyDescent="0.2">
      <c r="H207" t="str">
        <f>helpdesk_tickets!U186</f>
        <v>VPN Password</v>
      </c>
      <c r="I207">
        <f>COUNTIFS(helpdesk_tickets!$C$3:$C$551,H207)</f>
        <v>1</v>
      </c>
    </row>
    <row r="208" spans="8:9" x14ac:dyDescent="0.2">
      <c r="H208" t="str">
        <f>helpdesk_tickets!U187</f>
        <v>JDE PROD Invoice Approval Issue 29 May 2019</v>
      </c>
      <c r="I208">
        <f>COUNTIFS(helpdesk_tickets!$C$3:$C$551,H208)</f>
        <v>1</v>
      </c>
    </row>
    <row r="209" spans="8:9" x14ac:dyDescent="0.2">
      <c r="H209" t="str">
        <f>helpdesk_tickets!U188</f>
        <v>Compatibility of Windows 10 on Palo alto</v>
      </c>
      <c r="I209">
        <f>COUNTIFS(helpdesk_tickets!$C$3:$C$551,H209)</f>
        <v>1</v>
      </c>
    </row>
    <row r="210" spans="8:9" x14ac:dyDescent="0.2">
      <c r="H210" t="str">
        <f>helpdesk_tickets!U189</f>
        <v>IDLE Time</v>
      </c>
      <c r="I210">
        <f>COUNTIFS(helpdesk_tickets!$C$3:$C$551,H210)</f>
        <v>1</v>
      </c>
    </row>
    <row r="211" spans="8:9" x14ac:dyDescent="0.2">
      <c r="H211" t="str">
        <f>helpdesk_tickets!U190</f>
        <v>Unable to perform search after the restart</v>
      </c>
      <c r="I211">
        <f>COUNTIFS(helpdesk_tickets!$C$3:$C$551,H211)</f>
        <v>1</v>
      </c>
    </row>
    <row r="212" spans="8:9" x14ac:dyDescent="0.2">
      <c r="H212" t="str">
        <f>helpdesk_tickets!U191</f>
        <v>Coloc Server is Down</v>
      </c>
      <c r="I212">
        <f>COUNTIFS(helpdesk_tickets!$C$3:$C$551,H212)</f>
        <v>1</v>
      </c>
    </row>
    <row r="213" spans="8:9" x14ac:dyDescent="0.2">
      <c r="H213" t="str">
        <f>helpdesk_tickets!U192</f>
        <v>PeopleTools Client DPK</v>
      </c>
      <c r="I213">
        <f>COUNTIFS(helpdesk_tickets!$C$3:$C$551,H213)</f>
        <v>1</v>
      </c>
    </row>
    <row r="214" spans="8:9" x14ac:dyDescent="0.2">
      <c r="H214" t="str">
        <f>helpdesk_tickets!U193</f>
        <v>Node ping error [CS 9.2]</v>
      </c>
      <c r="I214">
        <f>COUNTIFS(helpdesk_tickets!$C$3:$C$551,H214)</f>
        <v>1</v>
      </c>
    </row>
    <row r="215" spans="8:9" x14ac:dyDescent="0.2">
      <c r="H215" t="str">
        <f>helpdesk_tickets!U194</f>
        <v>Unable to startup the VNCServer</v>
      </c>
      <c r="I215">
        <f>COUNTIFS(helpdesk_tickets!$C$3:$C$551,H215)</f>
        <v>1</v>
      </c>
    </row>
    <row r="216" spans="8:9" x14ac:dyDescent="0.2">
      <c r="H216" t="str">
        <f>helpdesk_tickets!U195</f>
        <v>Activation of Cost Managers</v>
      </c>
      <c r="I216">
        <f>COUNTIFS(helpdesk_tickets!$C$3:$C$551,H216)</f>
        <v>1</v>
      </c>
    </row>
    <row r="217" spans="8:9" x14ac:dyDescent="0.2">
      <c r="H217" t="str">
        <f>helpdesk_tickets!U196</f>
        <v>Tuition Calculation Error</v>
      </c>
      <c r="I217">
        <f>COUNTIFS(helpdesk_tickets!$C$3:$C$551,H217)</f>
        <v>1</v>
      </c>
    </row>
    <row r="218" spans="8:9" x14ac:dyDescent="0.2">
      <c r="H218" t="str">
        <f>helpdesk_tickets!U197</f>
        <v>PROD: Correct Latest Start Date of Employee</v>
      </c>
      <c r="I218">
        <f>COUNTIFS(helpdesk_tickets!$C$3:$C$551,H218)</f>
        <v>1</v>
      </c>
    </row>
    <row r="219" spans="8:9" x14ac:dyDescent="0.2">
      <c r="H219" t="str">
        <f>helpdesk_tickets!U198</f>
        <v>PO submission error in TEST Instance</v>
      </c>
      <c r="I219">
        <f>COUNTIFS(helpdesk_tickets!$C$3:$C$551,H219)</f>
        <v>1</v>
      </c>
    </row>
    <row r="220" spans="8:9" x14ac:dyDescent="0.2">
      <c r="H220" t="str">
        <f>helpdesk_tickets!U199</f>
        <v>GlobalProtect Connection</v>
      </c>
      <c r="I220">
        <f>COUNTIFS(helpdesk_tickets!$C$3:$C$551,H220)</f>
        <v>1</v>
      </c>
    </row>
    <row r="221" spans="8:9" x14ac:dyDescent="0.2">
      <c r="H221" t="str">
        <f>helpdesk_tickets!U200</f>
        <v>Unable to connect to CS 9.2 Database from Win 10</v>
      </c>
      <c r="I221">
        <f>COUNTIFS(helpdesk_tickets!$C$3:$C$551,H221)</f>
        <v>1</v>
      </c>
    </row>
    <row r="222" spans="8:9" x14ac:dyDescent="0.2">
      <c r="H222" t="str">
        <f>helpdesk_tickets!U201</f>
        <v>PROD: Gray out fields, cannot input data</v>
      </c>
      <c r="I222">
        <f>COUNTIFS(helpdesk_tickets!$C$3:$C$551,H222)</f>
        <v>1</v>
      </c>
    </row>
    <row r="223" spans="8:9" x14ac:dyDescent="0.2">
      <c r="H223" t="str">
        <f>helpdesk_tickets!U202</f>
        <v>COS - Application Error</v>
      </c>
      <c r="I223">
        <f>COUNTIFS(helpdesk_tickets!$C$3:$C$551,H223)</f>
        <v>1</v>
      </c>
    </row>
    <row r="224" spans="8:9" x14ac:dyDescent="0.2">
      <c r="H224" t="str">
        <f>helpdesk_tickets!U203</f>
        <v>Dev Instance Redirecting to Prod</v>
      </c>
      <c r="I224">
        <f>COUNTIFS(helpdesk_tickets!$C$3:$C$551,H224)</f>
        <v>1</v>
      </c>
    </row>
    <row r="225" spans="8:9" x14ac:dyDescent="0.2">
      <c r="H225" t="str">
        <f>helpdesk_tickets!U204</f>
        <v>SMTP issue in SAP Prod</v>
      </c>
      <c r="I225">
        <f>COUNTIFS(helpdesk_tickets!$C$3:$C$551,H225)</f>
        <v>1</v>
      </c>
    </row>
    <row r="226" spans="8:9" x14ac:dyDescent="0.2">
      <c r="H226" t="str">
        <f>helpdesk_tickets!U205</f>
        <v>BPM Upgrade from 3.1 to 3.3</v>
      </c>
      <c r="I226">
        <f>COUNTIFS(helpdesk_tickets!$C$3:$C$551,H226)</f>
        <v>1</v>
      </c>
    </row>
    <row r="227" spans="8:9" x14ac:dyDescent="0.2">
      <c r="H227" t="str">
        <f>helpdesk_tickets!U206</f>
        <v>Processmaker 3.3.7 Production Upgrade</v>
      </c>
      <c r="I227">
        <f>COUNTIFS(helpdesk_tickets!$C$3:$C$551,H227)</f>
        <v>1</v>
      </c>
    </row>
    <row r="228" spans="8:9" x14ac:dyDescent="0.2">
      <c r="H228" t="str">
        <f>helpdesk_tickets!U207</f>
        <v>Unable to boot the Application Server</v>
      </c>
      <c r="I228">
        <f>COUNTIFS(helpdesk_tickets!$C$3:$C$551,H228)</f>
        <v>1</v>
      </c>
    </row>
    <row r="229" spans="8:9" x14ac:dyDescent="0.2">
      <c r="H229" t="str">
        <f>helpdesk_tickets!U208</f>
        <v>Processes are stock on queued</v>
      </c>
      <c r="I229">
        <f>COUNTIFS(helpdesk_tickets!$C$3:$C$551,H229)</f>
        <v>1</v>
      </c>
    </row>
    <row r="230" spans="8:9" x14ac:dyDescent="0.2">
      <c r="H230" t="str">
        <f>helpdesk_tickets!U209</f>
        <v>Units Overload</v>
      </c>
      <c r="I230">
        <f>COUNTIFS(helpdesk_tickets!$C$3:$C$551,H230)</f>
        <v>1</v>
      </c>
    </row>
    <row r="231" spans="8:9" x14ac:dyDescent="0.2">
      <c r="H231" t="str">
        <f>helpdesk_tickets!U210</f>
        <v>PO Approval Timeouts</v>
      </c>
      <c r="I231">
        <f>COUNTIFS(helpdesk_tickets!$C$3:$C$551,H231)</f>
        <v>1</v>
      </c>
    </row>
    <row r="232" spans="8:9" x14ac:dyDescent="0.2">
      <c r="H232" t="str">
        <f>helpdesk_tickets!U211</f>
        <v>Installation of empson printer and scanner</v>
      </c>
      <c r="I232">
        <f>COUNTIFS(helpdesk_tickets!$C$3:$C$551,H232)</f>
        <v>1</v>
      </c>
    </row>
    <row r="233" spans="8:9" x14ac:dyDescent="0.2">
      <c r="H233" t="str">
        <f>helpdesk_tickets!U212</f>
        <v>Unable to add iSCSI Software Adapter</v>
      </c>
      <c r="I233">
        <f>COUNTIFS(helpdesk_tickets!$C$3:$C$551,H233)</f>
        <v>1</v>
      </c>
    </row>
    <row r="234" spans="8:9" x14ac:dyDescent="0.2">
      <c r="H234" t="str">
        <f>helpdesk_tickets!U213</f>
        <v>JDE TEST: Error when updating email via SQL</v>
      </c>
      <c r="I234">
        <f>COUNTIFS(helpdesk_tickets!$C$3:$C$551,H234)</f>
        <v>1</v>
      </c>
    </row>
    <row r="235" spans="8:9" x14ac:dyDescent="0.2">
      <c r="H235" t="str">
        <f>helpdesk_tickets!U214</f>
        <v>ECI is not working in SAP 9.0</v>
      </c>
      <c r="I235">
        <f>COUNTIFS(helpdesk_tickets!$C$3:$C$551,H235)</f>
        <v>1</v>
      </c>
    </row>
    <row r="236" spans="8:9" x14ac:dyDescent="0.2">
      <c r="H236" t="str">
        <f>helpdesk_tickets!U215</f>
        <v>COS- Application Error has occurred in your proces</v>
      </c>
      <c r="I236">
        <f>COUNTIFS(helpdesk_tickets!$C$3:$C$551,H236)</f>
        <v>1</v>
      </c>
    </row>
    <row r="237" spans="8:9" x14ac:dyDescent="0.2">
      <c r="H237" t="str">
        <f>helpdesk_tickets!U216</f>
        <v>TEST: Cannot Save Batch Element with Costing</v>
      </c>
      <c r="I237">
        <f>COUNTIFS(helpdesk_tickets!$C$3:$C$551,H237)</f>
        <v>1</v>
      </c>
    </row>
    <row r="238" spans="8:9" x14ac:dyDescent="0.2">
      <c r="H238" t="str">
        <f>helpdesk_tickets!U217</f>
        <v>ePLDT DEV Instance</v>
      </c>
      <c r="I238">
        <f>COUNTIFS(helpdesk_tickets!$C$3:$C$551,H238)</f>
        <v>1</v>
      </c>
    </row>
    <row r="239" spans="8:9" x14ac:dyDescent="0.2">
      <c r="H239" t="str">
        <f>helpdesk_tickets!U218</f>
        <v>Restart of Physical Server in Coloc</v>
      </c>
      <c r="I239">
        <f>COUNTIFS(helpdesk_tickets!$C$3:$C$551,H239)</f>
        <v>1</v>
      </c>
    </row>
    <row r="240" spans="8:9" x14ac:dyDescent="0.2">
      <c r="H240" t="str">
        <f>helpdesk_tickets!U219</f>
        <v>Adding "Leave Management" Menu</v>
      </c>
      <c r="I240">
        <f>COUNTIFS(helpdesk_tickets!$C$3:$C$551,H240)</f>
        <v>1</v>
      </c>
    </row>
    <row r="241" spans="8:9" x14ac:dyDescent="0.2">
      <c r="H241" t="str">
        <f>helpdesk_tickets!U220</f>
        <v>Renaming in JDE via Page Personalization</v>
      </c>
      <c r="I241">
        <f>COUNTIFS(helpdesk_tickets!$C$3:$C$551,H241)</f>
        <v>1</v>
      </c>
    </row>
    <row r="242" spans="8:9" x14ac:dyDescent="0.2">
      <c r="H242" t="str">
        <f>helpdesk_tickets!U221</f>
        <v>App Engine not Posting</v>
      </c>
      <c r="I242">
        <f>COUNTIFS(helpdesk_tickets!$C$3:$C$551,H242)</f>
        <v>1</v>
      </c>
    </row>
    <row r="243" spans="8:9" x14ac:dyDescent="0.2">
      <c r="H243" t="str">
        <f>helpdesk_tickets!U222</f>
        <v>Unable to process Batch Term Activate</v>
      </c>
      <c r="I243">
        <f>COUNTIFS(helpdesk_tickets!$C$3:$C$551,H243)</f>
        <v>1</v>
      </c>
    </row>
    <row r="244" spans="8:9" x14ac:dyDescent="0.2">
      <c r="H244" t="str">
        <f>helpdesk_tickets!U223</f>
        <v>Microsoft Office Installation</v>
      </c>
      <c r="I244">
        <f>COUNTIFS(helpdesk_tickets!$C$3:$C$551,H244)</f>
        <v>1</v>
      </c>
    </row>
    <row r="245" spans="8:9" x14ac:dyDescent="0.2">
      <c r="H245" t="str">
        <f>helpdesk_tickets!U224</f>
        <v>Zoom unable to install</v>
      </c>
      <c r="I245">
        <f>COUNTIFS(helpdesk_tickets!$C$3:$C$551,H245)</f>
        <v>1</v>
      </c>
    </row>
    <row r="246" spans="8:9" x14ac:dyDescent="0.2">
      <c r="H246" t="str">
        <f>helpdesk_tickets!U225</f>
        <v>Error in Email of Ms. Eliza</v>
      </c>
      <c r="I246">
        <f>COUNTIFS(helpdesk_tickets!$C$3:$C$551,H246)</f>
        <v>1</v>
      </c>
    </row>
    <row r="247" spans="8:9" x14ac:dyDescent="0.2">
      <c r="H247" t="str">
        <f>helpdesk_tickets!U226</f>
        <v>slow performance laptop</v>
      </c>
      <c r="I247">
        <f>COUNTIFS(helpdesk_tickets!$C$3:$C$551,H247)</f>
        <v>3</v>
      </c>
    </row>
    <row r="248" spans="8:9" x14ac:dyDescent="0.2">
      <c r="H248" t="str">
        <f>helpdesk_tickets!U227</f>
        <v>PALO ALTO CONFIGURATION</v>
      </c>
      <c r="I248">
        <f>COUNTIFS(helpdesk_tickets!$C$3:$C$551,H248)</f>
        <v>1</v>
      </c>
    </row>
    <row r="249" spans="8:9" x14ac:dyDescent="0.2">
      <c r="H249" t="str">
        <f>helpdesk_tickets!U228</f>
        <v>Auto creation of PO from Approved ReqJDEitions</v>
      </c>
      <c r="I249">
        <f>COUNTIFS(helpdesk_tickets!$C$3:$C$551,H249)</f>
        <v>1</v>
      </c>
    </row>
    <row r="250" spans="8:9" x14ac:dyDescent="0.2">
      <c r="H250" t="str">
        <f>helpdesk_tickets!U229</f>
        <v>cannot see category in ticketing</v>
      </c>
      <c r="I250">
        <f>COUNTIFS(helpdesk_tickets!$C$3:$C$551,H250)</f>
        <v>1</v>
      </c>
    </row>
    <row r="251" spans="8:9" x14ac:dyDescent="0.2">
      <c r="H251" t="str">
        <f>helpdesk_tickets!U230</f>
        <v>testing ticketing not appearing</v>
      </c>
      <c r="I251">
        <f>COUNTIFS(helpdesk_tickets!$C$3:$C$551,H251)</f>
        <v>1</v>
      </c>
    </row>
    <row r="252" spans="8:9" x14ac:dyDescent="0.2">
      <c r="H252" t="str">
        <f>helpdesk_tickets!U231</f>
        <v>testing not working</v>
      </c>
      <c r="I252">
        <f>COUNTIFS(helpdesk_tickets!$C$3:$C$551,H252)</f>
        <v>1</v>
      </c>
    </row>
    <row r="253" spans="8:9" x14ac:dyDescent="0.2">
      <c r="H253" t="str">
        <f>helpdesk_tickets!U232</f>
        <v>assdasd testing</v>
      </c>
      <c r="I253">
        <f>COUNTIFS(helpdesk_tickets!$C$3:$C$551,H253)</f>
        <v>1</v>
      </c>
    </row>
    <row r="254" spans="8:9" x14ac:dyDescent="0.2">
      <c r="H254" t="str">
        <f>helpdesk_tickets!U233</f>
        <v>test using list</v>
      </c>
      <c r="I254">
        <f>COUNTIFS(helpdesk_tickets!$C$3:$C$551,H254)</f>
        <v>1</v>
      </c>
    </row>
    <row r="255" spans="8:9" x14ac:dyDescent="0.2">
      <c r="H255" t="str">
        <f>helpdesk_tickets!U234</f>
        <v>Laptop - Battery repair</v>
      </c>
      <c r="I255">
        <f>COUNTIFS(helpdesk_tickets!$C$3:$C$551,H255)</f>
        <v>1</v>
      </c>
    </row>
    <row r="256" spans="8:9" x14ac:dyDescent="0.2">
      <c r="H256" t="str">
        <f>helpdesk_tickets!U235</f>
        <v>Iphone support</v>
      </c>
      <c r="I256">
        <f>COUNTIFS(helpdesk_tickets!$C$3:$C$551,H256)</f>
        <v>1</v>
      </c>
    </row>
    <row r="257" spans="8:9" x14ac:dyDescent="0.2">
      <c r="H257" t="str">
        <f>helpdesk_tickets!U236</f>
        <v>Replace actual emails in JDE test isntance</v>
      </c>
      <c r="I257">
        <f>COUNTIFS(helpdesk_tickets!$C$3:$C$551,H257)</f>
        <v>1</v>
      </c>
    </row>
    <row r="258" spans="8:9" x14ac:dyDescent="0.2">
      <c r="H258" t="str">
        <f>helpdesk_tickets!U237</f>
        <v>Error in Grade Roster</v>
      </c>
      <c r="I258">
        <f>COUNTIFS(helpdesk_tickets!$C$3:$C$551,H258)</f>
        <v>1</v>
      </c>
    </row>
    <row r="259" spans="8:9" x14ac:dyDescent="0.2">
      <c r="H259" t="str">
        <f>helpdesk_tickets!U238</f>
        <v>External Learning - Navigation</v>
      </c>
      <c r="I259">
        <f>COUNTIFS(helpdesk_tickets!$C$3:$C$551,H259)</f>
        <v>1</v>
      </c>
    </row>
    <row r="260" spans="8:9" x14ac:dyDescent="0.2">
      <c r="H260" t="str">
        <f>helpdesk_tickets!U239</f>
        <v>Error Page</v>
      </c>
      <c r="I260">
        <f>COUNTIFS(helpdesk_tickets!$C$3:$C$551,H260)</f>
        <v>1</v>
      </c>
    </row>
    <row r="261" spans="8:9" x14ac:dyDescent="0.2">
      <c r="H261" t="str">
        <f>helpdesk_tickets!U240</f>
        <v>Baliwag - Desktop Error</v>
      </c>
      <c r="I261">
        <f>COUNTIFS(helpdesk_tickets!$C$3:$C$551,H261)</f>
        <v>1</v>
      </c>
    </row>
    <row r="262" spans="8:9" x14ac:dyDescent="0.2">
      <c r="H262" t="str">
        <f>helpdesk_tickets!U241</f>
        <v>Error: Site Can't be reach</v>
      </c>
      <c r="I262">
        <f>COUNTIFS(helpdesk_tickets!$C$3:$C$551,H262)</f>
        <v>1</v>
      </c>
    </row>
    <row r="263" spans="8:9" x14ac:dyDescent="0.2">
      <c r="H263" t="str">
        <f>helpdesk_tickets!U242</f>
        <v>Personalization of iProcurement icons/button</v>
      </c>
      <c r="I263">
        <f>COUNTIFS(helpdesk_tickets!$C$3:$C$551,H263)</f>
        <v>1</v>
      </c>
    </row>
    <row r="264" spans="8:9" x14ac:dyDescent="0.2">
      <c r="H264" t="str">
        <f>helpdesk_tickets!U243</f>
        <v>Create Accounting Issues</v>
      </c>
      <c r="I264">
        <f>COUNTIFS(helpdesk_tickets!$C$3:$C$551,H264)</f>
        <v>1</v>
      </c>
    </row>
    <row r="265" spans="8:9" x14ac:dyDescent="0.2">
      <c r="H265" t="str">
        <f>helpdesk_tickets!U244</f>
        <v>Disable "Sickness" and "Other"</v>
      </c>
      <c r="I265">
        <f>COUNTIFS(helpdesk_tickets!$C$3:$C$551,H265)</f>
        <v>1</v>
      </c>
    </row>
    <row r="266" spans="8:9" x14ac:dyDescent="0.2">
      <c r="H266" t="str">
        <f>helpdesk_tickets!U245</f>
        <v>Altering Field - External Learning</v>
      </c>
      <c r="I266">
        <f>COUNTIFS(helpdesk_tickets!$C$3:$C$551,H266)</f>
        <v>1</v>
      </c>
    </row>
    <row r="267" spans="8:9" x14ac:dyDescent="0.2">
      <c r="H267" t="str">
        <f>helpdesk_tickets!U246</f>
        <v>Request to restart again the SAP Dev Server</v>
      </c>
      <c r="I267">
        <f>COUNTIFS(helpdesk_tickets!$C$3:$C$551,H267)</f>
        <v>1</v>
      </c>
    </row>
    <row r="268" spans="8:9" x14ac:dyDescent="0.2">
      <c r="H268" t="str">
        <f>helpdesk_tickets!U247</f>
        <v>VPN accounts</v>
      </c>
      <c r="I268">
        <f>COUNTIFS(helpdesk_tickets!$C$3:$C$551,H268)</f>
        <v>1</v>
      </c>
    </row>
    <row r="269" spans="8:9" x14ac:dyDescent="0.2">
      <c r="H269" t="str">
        <f>helpdesk_tickets!U248</f>
        <v>VPN accounts creation</v>
      </c>
      <c r="I269">
        <f>COUNTIFS(helpdesk_tickets!$C$3:$C$551,H269)</f>
        <v>3</v>
      </c>
    </row>
    <row r="270" spans="8:9" x14ac:dyDescent="0.2">
      <c r="H270" t="str">
        <f>helpdesk_tickets!U249</f>
        <v>Open IP ports</v>
      </c>
      <c r="I270">
        <f>COUNTIFS(helpdesk_tickets!$C$3:$C$551,H270)</f>
        <v>1</v>
      </c>
    </row>
    <row r="271" spans="8:9" x14ac:dyDescent="0.2">
      <c r="H271" t="str">
        <f>helpdesk_tickets!U250</f>
        <v>Request additional storage</v>
      </c>
      <c r="I271">
        <f>COUNTIFS(helpdesk_tickets!$C$3:$C$551,H271)</f>
        <v>1</v>
      </c>
    </row>
    <row r="272" spans="8:9" x14ac:dyDescent="0.2">
      <c r="H272" t="str">
        <f>helpdesk_tickets!U251</f>
        <v>Open Ports fro FTP data connection</v>
      </c>
      <c r="I272">
        <f>COUNTIFS(helpdesk_tickets!$C$3:$C$551,H272)</f>
        <v>1</v>
      </c>
    </row>
    <row r="273" spans="8:9" x14ac:dyDescent="0.2">
      <c r="H273" t="str">
        <f>helpdesk_tickets!U252</f>
        <v>Secure Connection Failed page - TEST Instance</v>
      </c>
      <c r="I273">
        <f>COUNTIFS(helpdesk_tickets!$C$3:$C$551,H273)</f>
        <v>1</v>
      </c>
    </row>
    <row r="274" spans="8:9" x14ac:dyDescent="0.2">
      <c r="H274" t="str">
        <f>helpdesk_tickets!U253</f>
        <v>Error in log-in</v>
      </c>
      <c r="I274">
        <f>COUNTIFS(helpdesk_tickets!$C$3:$C$551,H274)</f>
        <v>1</v>
      </c>
    </row>
    <row r="275" spans="8:9" x14ac:dyDescent="0.2">
      <c r="H275" t="str">
        <f>helpdesk_tickets!U254</f>
        <v>New VPN Account</v>
      </c>
      <c r="I275">
        <f>COUNTIFS(helpdesk_tickets!$C$3:$C$551,H275)</f>
        <v>3</v>
      </c>
    </row>
    <row r="276" spans="8:9" x14ac:dyDescent="0.2">
      <c r="H276" t="str">
        <f>helpdesk_tickets!U255</f>
        <v>Approval - Personal Information (Basic Details)</v>
      </c>
      <c r="I276">
        <f>COUNTIFS(helpdesk_tickets!$C$3:$C$551,H276)</f>
        <v>1</v>
      </c>
    </row>
    <row r="277" spans="8:9" x14ac:dyDescent="0.2">
      <c r="H277" t="str">
        <f>helpdesk_tickets!U256</f>
        <v>Open UDP ports 161 and 162</v>
      </c>
      <c r="I277">
        <f>COUNTIFS(helpdesk_tickets!$C$3:$C$551,H277)</f>
        <v>1</v>
      </c>
    </row>
    <row r="278" spans="8:9" x14ac:dyDescent="0.2">
      <c r="H278" t="str">
        <f>helpdesk_tickets!U257</f>
        <v>Leave Management - Leave Balance Issue</v>
      </c>
      <c r="I278">
        <f>COUNTIFS(helpdesk_tickets!$C$3:$C$551,H278)</f>
        <v>1</v>
      </c>
    </row>
    <row r="279" spans="8:9" x14ac:dyDescent="0.2">
      <c r="H279" t="str">
        <f>helpdesk_tickets!U258</f>
        <v>HP Printer not working</v>
      </c>
      <c r="I279">
        <f>COUNTIFS(helpdesk_tickets!$C$3:$C$551,H279)</f>
        <v>1</v>
      </c>
    </row>
    <row r="280" spans="8:9" x14ac:dyDescent="0.2">
      <c r="H280" t="str">
        <f>helpdesk_tickets!U259</f>
        <v>Dell SoppotAssist has detected a failing component</v>
      </c>
      <c r="I280">
        <f>COUNTIFS(helpdesk_tickets!$C$3:$C$551,H280)</f>
        <v>3</v>
      </c>
    </row>
    <row r="281" spans="8:9" x14ac:dyDescent="0.2">
      <c r="H281" t="str">
        <f>helpdesk_tickets!U260</f>
        <v>HR Technical Analyzer Output</v>
      </c>
      <c r="I281">
        <f>COUNTIFS(helpdesk_tickets!$C$3:$C$551,H281)</f>
        <v>1</v>
      </c>
    </row>
    <row r="282" spans="8:9" x14ac:dyDescent="0.2">
      <c r="H282" t="str">
        <f>helpdesk_tickets!U261</f>
        <v>Sophos Firewall Support</v>
      </c>
      <c r="I282">
        <f>COUNTIFS(helpdesk_tickets!$C$3:$C$551,H282)</f>
        <v>1</v>
      </c>
    </row>
    <row r="283" spans="8:9" x14ac:dyDescent="0.2">
      <c r="H283" t="str">
        <f>helpdesk_tickets!U262</f>
        <v>Unique Value for Transaction Flexfield Issue</v>
      </c>
      <c r="I283">
        <f>COUNTIFS(helpdesk_tickets!$C$3:$C$551,H283)</f>
        <v>1</v>
      </c>
    </row>
    <row r="284" spans="8:9" x14ac:dyDescent="0.2">
      <c r="H284" t="str">
        <f>helpdesk_tickets!U263</f>
        <v>No Success when Generating Reports</v>
      </c>
      <c r="I284">
        <f>COUNTIFS(helpdesk_tickets!$C$3:$C$551,H284)</f>
        <v>1</v>
      </c>
    </row>
    <row r="285" spans="8:9" x14ac:dyDescent="0.2">
      <c r="H285" t="str">
        <f>helpdesk_tickets!U264</f>
        <v>Password Reset Issue (AY 2020-2021 1st Sem)</v>
      </c>
      <c r="I285">
        <f>COUNTIFS(helpdesk_tickets!$C$3:$C$551,H285)</f>
        <v>1</v>
      </c>
    </row>
    <row r="286" spans="8:9" x14ac:dyDescent="0.2">
      <c r="H286" t="str">
        <f>helpdesk_tickets!U265</f>
        <v>Login Issues(AY 2020-2021 1st Sem)</v>
      </c>
      <c r="I286">
        <f>COUNTIFS(helpdesk_tickets!$C$3:$C$551,H286)</f>
        <v>1</v>
      </c>
    </row>
    <row r="287" spans="8:9" x14ac:dyDescent="0.2">
      <c r="H287" t="str">
        <f>helpdesk_tickets!U266</f>
        <v>Password Issue (AY 2020-2021 1st Sem)</v>
      </c>
      <c r="I287">
        <f>COUNTIFS(helpdesk_tickets!$C$3:$C$551,H287)</f>
        <v>1</v>
      </c>
    </row>
    <row r="288" spans="8:9" x14ac:dyDescent="0.2">
      <c r="H288" t="str">
        <f>helpdesk_tickets!U267</f>
        <v>ODSM Issue (AY 2020-2021 1st Sem)</v>
      </c>
      <c r="I288">
        <f>COUNTIFS(helpdesk_tickets!$C$3:$C$551,H288)</f>
        <v>2</v>
      </c>
    </row>
    <row r="289" spans="8:9" x14ac:dyDescent="0.2">
      <c r="H289" t="str">
        <f>helpdesk_tickets!U268</f>
        <v>Sending Email Notification (AY 2020-2021 1st Sem)</v>
      </c>
      <c r="I289">
        <f>COUNTIFS(helpdesk_tickets!$C$3:$C$551,H289)</f>
        <v>1</v>
      </c>
    </row>
    <row r="290" spans="8:9" x14ac:dyDescent="0.2">
      <c r="H290" t="str">
        <f>helpdesk_tickets!U269</f>
        <v>Slow Performance issue (AY 2020-2021 1st Sem)</v>
      </c>
      <c r="I290">
        <f>COUNTIFS(helpdesk_tickets!$C$3:$C$551,H290)</f>
        <v>1</v>
      </c>
    </row>
    <row r="291" spans="8:9" x14ac:dyDescent="0.2">
      <c r="H291" t="str">
        <f>helpdesk_tickets!U270</f>
        <v>Login Issues (AY 2020-2021 1st Sem)</v>
      </c>
      <c r="I291">
        <f>COUNTIFS(helpdesk_tickets!$C$3:$C$551,H291)</f>
        <v>1</v>
      </c>
    </row>
    <row r="292" spans="8:9" x14ac:dyDescent="0.2">
      <c r="H292" t="str">
        <f>helpdesk_tickets!U271</f>
        <v>Old System unit parts and unused laptops (beacon a</v>
      </c>
      <c r="I292">
        <f>COUNTIFS(helpdesk_tickets!$C$3:$C$551,H292)</f>
        <v>1</v>
      </c>
    </row>
    <row r="293" spans="8:9" x14ac:dyDescent="0.2">
      <c r="H293" t="str">
        <f>helpdesk_tickets!U272</f>
        <v>Desktop Service</v>
      </c>
      <c r="I293">
        <f>COUNTIFS(helpdesk_tickets!$C$3:$C$551,H293)</f>
        <v>1</v>
      </c>
    </row>
    <row r="294" spans="8:9" x14ac:dyDescent="0.2">
      <c r="H294" t="str">
        <f>helpdesk_tickets!U273</f>
        <v>Google Drive not working</v>
      </c>
      <c r="I294">
        <f>COUNTIFS(helpdesk_tickets!$C$3:$C$551,H294)</f>
        <v>1</v>
      </c>
    </row>
    <row r="295" spans="8:9" x14ac:dyDescent="0.2">
      <c r="H295" t="str">
        <f>helpdesk_tickets!U274</f>
        <v>Microsoft Office Installation and Firmware update</v>
      </c>
      <c r="I295">
        <f>COUNTIFS(helpdesk_tickets!$C$3:$C$551,H295)</f>
        <v>1</v>
      </c>
    </row>
    <row r="296" spans="8:9" x14ac:dyDescent="0.2">
      <c r="H296" t="str">
        <f>helpdesk_tickets!U275</f>
        <v>Defective hardisk</v>
      </c>
      <c r="I296">
        <f>COUNTIFS(helpdesk_tickets!$C$3:$C$551,H296)</f>
        <v>1</v>
      </c>
    </row>
    <row r="297" spans="8:9" x14ac:dyDescent="0.2">
      <c r="H297" t="str">
        <f>helpdesk_tickets!U276</f>
        <v>laptop memory upgrade</v>
      </c>
      <c r="I297">
        <f>COUNTIFS(helpdesk_tickets!$C$3:$C$551,H297)</f>
        <v>1</v>
      </c>
    </row>
    <row r="298" spans="8:9" x14ac:dyDescent="0.2">
      <c r="H298" t="str">
        <f>helpdesk_tickets!U277</f>
        <v>Buffer Error in Class COST 110</v>
      </c>
      <c r="I298">
        <f>COUNTIFS(helpdesk_tickets!$C$3:$C$551,H298)</f>
        <v>1</v>
      </c>
    </row>
    <row r="299" spans="8:9" x14ac:dyDescent="0.2">
      <c r="H299" t="str">
        <f>helpdesk_tickets!U278</f>
        <v>Process multiple payroll runs of Employees</v>
      </c>
      <c r="I299">
        <f>COUNTIFS(helpdesk_tickets!$C$3:$C$551,H299)</f>
        <v>1</v>
      </c>
    </row>
    <row r="300" spans="8:9" x14ac:dyDescent="0.2">
      <c r="H300" t="str">
        <f>helpdesk_tickets!U279</f>
        <v>Tasks and Targets Editing (SPMS)</v>
      </c>
      <c r="I300">
        <f>COUNTIFS(helpdesk_tickets!$C$3:$C$551,H300)</f>
        <v>1</v>
      </c>
    </row>
    <row r="301" spans="8:9" x14ac:dyDescent="0.2">
      <c r="H301" t="str">
        <f>helpdesk_tickets!U280</f>
        <v>Laptop running slow</v>
      </c>
      <c r="I301">
        <f>COUNTIFS(helpdesk_tickets!$C$3:$C$551,H301)</f>
        <v>1</v>
      </c>
    </row>
    <row r="302" spans="8:9" x14ac:dyDescent="0.2">
      <c r="H302" t="str">
        <f>helpdesk_tickets!U281</f>
        <v>Request Status 'No Manager'</v>
      </c>
      <c r="I302">
        <f>COUNTIFS(helpdesk_tickets!$C$3:$C$551,H302)</f>
        <v>1</v>
      </c>
    </row>
    <row r="303" spans="8:9" x14ac:dyDescent="0.2">
      <c r="H303" t="str">
        <f>helpdesk_tickets!U282</f>
        <v>OPENVPN Account</v>
      </c>
      <c r="I303">
        <f>COUNTIFS(helpdesk_tickets!$C$3:$C$551,H303)</f>
        <v>1</v>
      </c>
    </row>
    <row r="304" spans="8:9" x14ac:dyDescent="0.2">
      <c r="H304" t="str">
        <f>helpdesk_tickets!U283</f>
        <v>JDE Downtime (Post Issue Ticket)</v>
      </c>
      <c r="I304">
        <f>COUNTIFS(helpdesk_tickets!$C$3:$C$551,H304)</f>
        <v>1</v>
      </c>
    </row>
    <row r="305" spans="8:9" x14ac:dyDescent="0.2">
      <c r="H305" t="str">
        <f>helpdesk_tickets!U284</f>
        <v>Slow performance and defective dell battery</v>
      </c>
      <c r="I305">
        <f>COUNTIFS(helpdesk_tickets!$C$3:$C$551,H305)</f>
        <v>2</v>
      </c>
    </row>
    <row r="306" spans="8:9" x14ac:dyDescent="0.2">
      <c r="H306" t="str">
        <f>helpdesk_tickets!U285</f>
        <v>JDE Prod - Web Components Status (10 Apr 2019)</v>
      </c>
      <c r="I306">
        <f>COUNTIFS(helpdesk_tickets!$C$3:$C$551,H306)</f>
        <v>1</v>
      </c>
    </row>
    <row r="307" spans="8:9" x14ac:dyDescent="0.2">
      <c r="H307" t="str">
        <f>helpdesk_tickets!U286</f>
        <v>100% usage Disk (Windows 10)</v>
      </c>
      <c r="I307">
        <f>COUNTIFS(helpdesk_tickets!$C$3:$C$551,H307)</f>
        <v>1</v>
      </c>
    </row>
    <row r="308" spans="8:9" x14ac:dyDescent="0.2">
      <c r="H308" t="str">
        <f>helpdesk_tickets!U287</f>
        <v>Journal Import Error</v>
      </c>
      <c r="I308">
        <f>COUNTIFS(helpdesk_tickets!$C$3:$C$551,H308)</f>
        <v>1</v>
      </c>
    </row>
    <row r="309" spans="8:9" x14ac:dyDescent="0.2">
      <c r="H309" t="str">
        <f>helpdesk_tickets!U288</f>
        <v>communication error with SQL client(HRIS system)</v>
      </c>
      <c r="I309">
        <f>COUNTIFS(helpdesk_tickets!$C$3:$C$551,H309)</f>
        <v>1</v>
      </c>
    </row>
    <row r="310" spans="8:9" x14ac:dyDescent="0.2">
      <c r="H310" t="str">
        <f>helpdesk_tickets!U289</f>
        <v>Remove authentication</v>
      </c>
      <c r="I310">
        <f>COUNTIFS(helpdesk_tickets!$C$3:$C$551,H310)</f>
        <v>1</v>
      </c>
    </row>
    <row r="311" spans="8:9" x14ac:dyDescent="0.2">
      <c r="H311" t="str">
        <f>helpdesk_tickets!U290</f>
        <v>VPN password reset</v>
      </c>
      <c r="I311">
        <f>COUNTIFS(helpdesk_tickets!$C$3:$C$551,H311)</f>
        <v>2</v>
      </c>
    </row>
    <row r="312" spans="8:9" x14ac:dyDescent="0.2">
      <c r="H312" t="str">
        <f>helpdesk_tickets!U291</f>
        <v>Customized SQL script in report - Internet Details</v>
      </c>
      <c r="I312">
        <f>COUNTIFS(helpdesk_tickets!$C$3:$C$551,H312)</f>
        <v>1</v>
      </c>
    </row>
    <row r="313" spans="8:9" x14ac:dyDescent="0.2">
      <c r="H313" t="str">
        <f>helpdesk_tickets!U292</f>
        <v>OS Installation for DOT Client</v>
      </c>
      <c r="I313">
        <f>COUNTIFS(helpdesk_tickets!$C$3:$C$551,H313)</f>
        <v>1</v>
      </c>
    </row>
    <row r="314" spans="8:9" x14ac:dyDescent="0.2">
      <c r="H314" t="str">
        <f>helpdesk_tickets!U293</f>
        <v>[ODSM] cannot extract LDIF file</v>
      </c>
      <c r="I314">
        <f>COUNTIFS(helpdesk_tickets!$C$3:$C$551,H314)</f>
        <v>1</v>
      </c>
    </row>
    <row r="315" spans="8:9" x14ac:dyDescent="0.2">
      <c r="H315" t="str">
        <f>helpdesk_tickets!U294</f>
        <v>Request to update the Privacy Policy Link</v>
      </c>
      <c r="I315">
        <f>COUNTIFS(helpdesk_tickets!$C$3:$C$551,H315)</f>
        <v>1</v>
      </c>
    </row>
    <row r="316" spans="8:9" x14ac:dyDescent="0.2">
      <c r="H316" t="str">
        <f>helpdesk_tickets!U295</f>
        <v>OPEN VPN ACCOUNT LOCKED</v>
      </c>
      <c r="I316">
        <f>COUNTIFS(helpdesk_tickets!$C$3:$C$551,H316)</f>
        <v>1</v>
      </c>
    </row>
    <row r="317" spans="8:9" x14ac:dyDescent="0.2">
      <c r="H317" t="str">
        <f>helpdesk_tickets!U296</f>
        <v>Windows Error</v>
      </c>
      <c r="I317">
        <f>COUNTIFS(helpdesk_tickets!$C$3:$C$551,H317)</f>
        <v>1</v>
      </c>
    </row>
    <row r="318" spans="8:9" x14ac:dyDescent="0.2">
      <c r="H318" t="str">
        <f>helpdesk_tickets!U297</f>
        <v>ITDC Servers not accessible</v>
      </c>
      <c r="I318">
        <f>COUNTIFS(helpdesk_tickets!$C$3:$C$551,H318)</f>
        <v>1</v>
      </c>
    </row>
    <row r="319" spans="8:9" x14ac:dyDescent="0.2">
      <c r="H319" t="str">
        <f>helpdesk_tickets!U298</f>
        <v>Laptop has been experiencing more crashes</v>
      </c>
      <c r="I319">
        <f>COUNTIFS(helpdesk_tickets!$C$3:$C$551,H319)</f>
        <v>1</v>
      </c>
    </row>
    <row r="320" spans="8:9" x14ac:dyDescent="0.2">
      <c r="H320" t="str">
        <f>helpdesk_tickets!U299</f>
        <v>ISO copying problem</v>
      </c>
      <c r="I320">
        <f>COUNTIFS(helpdesk_tickets!$C$3:$C$551,H320)</f>
        <v>1</v>
      </c>
    </row>
    <row r="321" spans="8:9" x14ac:dyDescent="0.2">
      <c r="H321" t="str">
        <f>helpdesk_tickets!U300</f>
        <v>Personalization on Shopping Cart buttons</v>
      </c>
      <c r="I321">
        <f>COUNTIFS(helpdesk_tickets!$C$3:$C$551,H321)</f>
        <v>1</v>
      </c>
    </row>
    <row r="322" spans="8:9" x14ac:dyDescent="0.2">
      <c r="H322" t="str">
        <f>helpdesk_tickets!U301</f>
        <v>Deletion of NID data in Add/Update a Person Module</v>
      </c>
      <c r="I322">
        <f>COUNTIFS(helpdesk_tickets!$C$3:$C$551,H322)</f>
        <v>1</v>
      </c>
    </row>
    <row r="323" spans="8:9" x14ac:dyDescent="0.2">
      <c r="H323" t="str">
        <f>helpdesk_tickets!U302</f>
        <v>Error upon sending notification.</v>
      </c>
      <c r="I323">
        <f>COUNTIFS(helpdesk_tickets!$C$3:$C$551,H323)</f>
        <v>1</v>
      </c>
    </row>
    <row r="324" spans="8:9" x14ac:dyDescent="0.2">
      <c r="H324" t="str">
        <f>helpdesk_tickets!U303</f>
        <v>Error on ODSM.</v>
      </c>
      <c r="I324">
        <f>COUNTIFS(helpdesk_tickets!$C$3:$C$551,H324)</f>
        <v>1</v>
      </c>
    </row>
    <row r="325" spans="8:9" x14ac:dyDescent="0.2">
      <c r="H325" t="str">
        <f>helpdesk_tickets!U304</f>
        <v>Error on My ReqJDEition Table</v>
      </c>
      <c r="I325">
        <f>COUNTIFS(helpdesk_tickets!$C$3:$C$551,H325)</f>
        <v>1</v>
      </c>
    </row>
    <row r="326" spans="8:9" x14ac:dyDescent="0.2">
      <c r="H326" t="str">
        <f>helpdesk_tickets!U305</f>
        <v>license is not yet activated / reflected in fortic</v>
      </c>
      <c r="I326">
        <f>COUNTIFS(helpdesk_tickets!$C$3:$C$551,H326)</f>
        <v>1</v>
      </c>
    </row>
    <row r="327" spans="8:9" x14ac:dyDescent="0.2">
      <c r="H327" t="str">
        <f>helpdesk_tickets!U306</f>
        <v>Demo Units for Pullout</v>
      </c>
      <c r="I327">
        <f>COUNTIFS(helpdesk_tickets!$C$3:$C$551,H327)</f>
        <v>1</v>
      </c>
    </row>
    <row r="328" spans="8:9" x14ac:dyDescent="0.2">
      <c r="H328" t="str">
        <f>helpdesk_tickets!U307</f>
        <v>Contact Details Update (Landing Page)</v>
      </c>
      <c r="I328">
        <f>COUNTIFS(helpdesk_tickets!$C$3:$C$551,H328)</f>
        <v>1</v>
      </c>
    </row>
    <row r="329" spans="8:9" x14ac:dyDescent="0.2">
      <c r="H329" t="str">
        <f>helpdesk_tickets!U308</f>
        <v>Change Password</v>
      </c>
      <c r="I329">
        <f>COUNTIFS(helpdesk_tickets!$C$3:$C$551,H329)</f>
        <v>1</v>
      </c>
    </row>
    <row r="330" spans="8:9" x14ac:dyDescent="0.2">
      <c r="H330" t="str">
        <f>helpdesk_tickets!U309</f>
        <v>Integration Broker Issue (TEST)</v>
      </c>
      <c r="I330">
        <f>COUNTIFS(helpdesk_tickets!$C$3:$C$551,H330)</f>
        <v>1</v>
      </c>
    </row>
    <row r="331" spans="8:9" x14ac:dyDescent="0.2">
      <c r="H331" t="str">
        <f>helpdesk_tickets!U310</f>
        <v>Closing Payables Accounting Period Issue</v>
      </c>
      <c r="I331">
        <f>COUNTIFS(helpdesk_tickets!$C$3:$C$551,H331)</f>
        <v>1</v>
      </c>
    </row>
    <row r="332" spans="8:9" x14ac:dyDescent="0.2">
      <c r="H332" t="str">
        <f>helpdesk_tickets!U311</f>
        <v>Person Analyzer</v>
      </c>
      <c r="I332">
        <f>COUNTIFS(helpdesk_tickets!$C$3:$C$551,H332)</f>
        <v>2</v>
      </c>
    </row>
    <row r="333" spans="8:9" x14ac:dyDescent="0.2">
      <c r="H333" t="str">
        <f>helpdesk_tickets!U312</f>
        <v>Post Issue - Can't login to SAP</v>
      </c>
      <c r="I333">
        <f>COUNTIFS(helpdesk_tickets!$C$3:$C$551,H333)</f>
        <v>1</v>
      </c>
    </row>
    <row r="334" spans="8:9" x14ac:dyDescent="0.2">
      <c r="H334" t="str">
        <f>helpdesk_tickets!U313</f>
        <v>Revising the Contact Information</v>
      </c>
      <c r="I334">
        <f>COUNTIFS(helpdesk_tickets!$C$3:$C$551,H334)</f>
        <v>1</v>
      </c>
    </row>
    <row r="335" spans="8:9" x14ac:dyDescent="0.2">
      <c r="H335" t="str">
        <f>helpdesk_tickets!U314</f>
        <v>Received email notifs on 01-FEB-2021</v>
      </c>
      <c r="I335">
        <f>COUNTIFS(helpdesk_tickets!$C$3:$C$551,H335)</f>
        <v>1</v>
      </c>
    </row>
    <row r="336" spans="8:9" x14ac:dyDescent="0.2">
      <c r="H336" t="str">
        <f>helpdesk_tickets!U315</f>
        <v>Error appeared Maintain Schedule of Classes module</v>
      </c>
      <c r="I336">
        <f>COUNTIFS(helpdesk_tickets!$C$3:$C$551,H336)</f>
        <v>1</v>
      </c>
    </row>
    <row r="337" spans="8:9" x14ac:dyDescent="0.2">
      <c r="H337" t="str">
        <f>helpdesk_tickets!U316</f>
        <v>Post Issue - SQL Access ManagerSQL</v>
      </c>
      <c r="I337">
        <f>COUNTIFS(helpdesk_tickets!$C$3:$C$551,H337)</f>
        <v>1</v>
      </c>
    </row>
    <row r="338" spans="8:9" x14ac:dyDescent="0.2">
      <c r="H338" t="str">
        <f>helpdesk_tickets!U317</f>
        <v>Cashier officer can't use search in SAP (UPCEB)</v>
      </c>
      <c r="I338">
        <f>COUNTIFS(helpdesk_tickets!$C$3:$C$551,H338)</f>
        <v>1</v>
      </c>
    </row>
    <row r="339" spans="8:9" x14ac:dyDescent="0.2">
      <c r="H339" t="str">
        <f>helpdesk_tickets!U318</f>
        <v>Slow performance of SAP/SAP too long to load</v>
      </c>
      <c r="I339">
        <f>COUNTIFS(helpdesk_tickets!$C$3:$C$551,H339)</f>
        <v>1</v>
      </c>
    </row>
    <row r="340" spans="8:9" x14ac:dyDescent="0.2">
      <c r="H340" t="str">
        <f>helpdesk_tickets!U319</f>
        <v>OpenVPN error</v>
      </c>
      <c r="I340">
        <f>COUNTIFS(helpdesk_tickets!$C$3:$C$551,H340)</f>
        <v>1</v>
      </c>
    </row>
    <row r="341" spans="8:9" x14ac:dyDescent="0.2">
      <c r="H341" t="str">
        <f>helpdesk_tickets!U320</f>
        <v>Person Analyzer for 132939</v>
      </c>
      <c r="I341">
        <f>COUNTIFS(helpdesk_tickets!$C$3:$C$551,H341)</f>
        <v>1</v>
      </c>
    </row>
    <row r="342" spans="8:9" x14ac:dyDescent="0.2">
      <c r="H342" t="str">
        <f>helpdesk_tickets!U321</f>
        <v>Post Issue - Bind Failed / ODSM down</v>
      </c>
      <c r="I342">
        <f>COUNTIFS(helpdesk_tickets!$C$3:$C$551,H342)</f>
        <v>1</v>
      </c>
    </row>
    <row r="343" spans="8:9" x14ac:dyDescent="0.2">
      <c r="H343" t="str">
        <f>helpdesk_tickets!U322</f>
        <v>Test Ticket</v>
      </c>
      <c r="I343">
        <f>COUNTIFS(helpdesk_tickets!$C$3:$C$551,H343)</f>
        <v>2</v>
      </c>
    </row>
    <row r="344" spans="8:9" x14ac:dyDescent="0.2">
      <c r="H344" t="str">
        <f>helpdesk_tickets!U323</f>
        <v>[SAP] Page is not available</v>
      </c>
      <c r="I344">
        <f>COUNTIFS(helpdesk_tickets!$C$3:$C$551,H344)</f>
        <v>1</v>
      </c>
    </row>
    <row r="345" spans="8:9" x14ac:dyDescent="0.2">
      <c r="H345" t="str">
        <f>helpdesk_tickets!U324</f>
        <v>Tuition Calculation Issue</v>
      </c>
      <c r="I345">
        <f>COUNTIFS(helpdesk_tickets!$C$3:$C$551,H345)</f>
        <v>1</v>
      </c>
    </row>
    <row r="346" spans="8:9" x14ac:dyDescent="0.2">
      <c r="H346" t="str">
        <f>helpdesk_tickets!U325</f>
        <v xml:space="preserve">Post Issue - Getting "No space left on device" </v>
      </c>
      <c r="I346">
        <f>COUNTIFS(helpdesk_tickets!$C$3:$C$551,H346)</f>
        <v>1</v>
      </c>
    </row>
    <row r="347" spans="8:9" x14ac:dyDescent="0.2">
      <c r="H347" t="str">
        <f>helpdesk_tickets!U326</f>
        <v>issues in UP General Payroll Scholars Report</v>
      </c>
      <c r="I347">
        <f>COUNTIFS(helpdesk_tickets!$C$3:$C$551,H347)</f>
        <v>1</v>
      </c>
    </row>
    <row r="348" spans="8:9" x14ac:dyDescent="0.2">
      <c r="H348" t="str">
        <f>helpdesk_tickets!U327</f>
        <v>Configuration related to web browser to open Java</v>
      </c>
      <c r="I348">
        <f>COUNTIFS(helpdesk_tickets!$C$3:$C$551,H348)</f>
        <v>1</v>
      </c>
    </row>
    <row r="349" spans="8:9" x14ac:dyDescent="0.2">
      <c r="H349" t="str">
        <f>helpdesk_tickets!U328</f>
        <v>Post Issue - SAP SLOW PERFORMANCE ISSUE</v>
      </c>
      <c r="I349">
        <f>COUNTIFS(helpdesk_tickets!$C$3:$C$551,H349)</f>
        <v>1</v>
      </c>
    </row>
    <row r="350" spans="8:9" x14ac:dyDescent="0.2">
      <c r="H350" t="str">
        <f>helpdesk_tickets!U329</f>
        <v>Post Issue - SAP LOGIN ISSUES ENCOUNTERED</v>
      </c>
      <c r="I350">
        <f>COUNTIFS(helpdesk_tickets!$C$3:$C$551,H350)</f>
        <v>1</v>
      </c>
    </row>
    <row r="351" spans="8:9" x14ac:dyDescent="0.2">
      <c r="H351" t="str">
        <f>helpdesk_tickets!U330</f>
        <v>Extraction of Data on ODSM.</v>
      </c>
      <c r="I351">
        <f>COUNTIFS(helpdesk_tickets!$C$3:$C$551,H351)</f>
        <v>1</v>
      </c>
    </row>
    <row r="352" spans="8:9" x14ac:dyDescent="0.2">
      <c r="H352" t="str">
        <f>helpdesk_tickets!U331</f>
        <v>How to override set-up in created element</v>
      </c>
      <c r="I352">
        <f>COUNTIFS(helpdesk_tickets!$C$3:$C$551,H352)</f>
        <v>1</v>
      </c>
    </row>
    <row r="353" spans="8:9" x14ac:dyDescent="0.2">
      <c r="H353" t="str">
        <f>helpdesk_tickets!U332</f>
        <v>[Test Only]:::[SAP]Page not available</v>
      </c>
      <c r="I353">
        <f>COUNTIFS(helpdesk_tickets!$C$3:$C$551,H353)</f>
        <v>1</v>
      </c>
    </row>
    <row r="354" spans="8:9" x14ac:dyDescent="0.2">
      <c r="H354" t="str">
        <f>helpdesk_tickets!U333</f>
        <v>[Test Only]:::SAP Reset Password</v>
      </c>
      <c r="I354">
        <f>COUNTIFS(helpdesk_tickets!$C$3:$C$551,H354)</f>
        <v>1</v>
      </c>
    </row>
    <row r="355" spans="8:9" x14ac:dyDescent="0.2">
      <c r="H355" t="str">
        <f>helpdesk_tickets!U334</f>
        <v>Locked Out OpenVPN Account</v>
      </c>
      <c r="I355">
        <f>COUNTIFS(helpdesk_tickets!$C$3:$C$551,H355)</f>
        <v>1</v>
      </c>
    </row>
    <row r="356" spans="8:9" x14ac:dyDescent="0.2">
      <c r="H356" t="str">
        <f>helpdesk_tickets!U335</f>
        <v>Special Leave Issues</v>
      </c>
      <c r="I356">
        <f>COUNTIFS(helpdesk_tickets!$C$3:$C$551,H356)</f>
        <v>1</v>
      </c>
    </row>
    <row r="357" spans="8:9" x14ac:dyDescent="0.2">
      <c r="H357" t="str">
        <f>helpdesk_tickets!U336</f>
        <v>Cannot Terminate Employment</v>
      </c>
      <c r="I357">
        <f>COUNTIFS(helpdesk_tickets!$C$3:$C$551,H357)</f>
        <v>1</v>
      </c>
    </row>
    <row r="358" spans="8:9" x14ac:dyDescent="0.2">
      <c r="H358" t="str">
        <f>helpdesk_tickets!U337</f>
        <v>Tablespace Issue</v>
      </c>
      <c r="I358">
        <f>COUNTIFS(helpdesk_tickets!$C$3:$C$551,H358)</f>
        <v>1</v>
      </c>
    </row>
    <row r="359" spans="8:9" x14ac:dyDescent="0.2">
      <c r="H359" t="str">
        <f>helpdesk_tickets!U338</f>
        <v>Expression output on Query Manager,</v>
      </c>
      <c r="I359">
        <f>COUNTIFS(helpdesk_tickets!$C$3:$C$551,H359)</f>
        <v>1</v>
      </c>
    </row>
    <row r="360" spans="8:9" x14ac:dyDescent="0.2">
      <c r="H360" t="str">
        <f>helpdesk_tickets!U339</f>
        <v>DV Approval Error</v>
      </c>
      <c r="I360">
        <f>COUNTIFS(helpdesk_tickets!$C$3:$C$551,H360)</f>
        <v>1</v>
      </c>
    </row>
    <row r="361" spans="8:9" x14ac:dyDescent="0.2">
      <c r="H361" t="str">
        <f>helpdesk_tickets!U340</f>
        <v>1900 emails from JDE workflow notif mailer 2/22/21</v>
      </c>
      <c r="I361">
        <f>COUNTIFS(helpdesk_tickets!$C$3:$C$551,H361)</f>
        <v>1</v>
      </c>
    </row>
    <row r="362" spans="8:9" x14ac:dyDescent="0.2">
      <c r="H362" t="str">
        <f>helpdesk_tickets!U341</f>
        <v>RetroPay Report not displaying in PDF</v>
      </c>
      <c r="I362">
        <f>COUNTIFS(helpdesk_tickets!$C$3:$C$551,H362)</f>
        <v>1</v>
      </c>
    </row>
    <row r="363" spans="8:9" x14ac:dyDescent="0.2">
      <c r="H363" t="str">
        <f>helpdesk_tickets!U342</f>
        <v>Unable to Attach Update XML file in Data Def</v>
      </c>
      <c r="I363">
        <f>COUNTIFS(helpdesk_tickets!$C$3:$C$551,H363)</f>
        <v>1</v>
      </c>
    </row>
    <row r="364" spans="8:9" x14ac:dyDescent="0.2">
      <c r="H364" t="str">
        <f>helpdesk_tickets!U343</f>
        <v>Cloudflare blocked uploading xml</v>
      </c>
      <c r="I364">
        <f>COUNTIFS(helpdesk_tickets!$C$3:$C$551,H364)</f>
        <v>1</v>
      </c>
    </row>
    <row r="365" spans="8:9" x14ac:dyDescent="0.2">
      <c r="H365" t="str">
        <f>helpdesk_tickets!U344</f>
        <v>Java Web Start Implementation</v>
      </c>
      <c r="I365">
        <f>COUNTIFS(helpdesk_tickets!$C$3:$C$551,H365)</f>
        <v>1</v>
      </c>
    </row>
    <row r="366" spans="8:9" x14ac:dyDescent="0.2">
      <c r="H366" t="str">
        <f>helpdesk_tickets!U345</f>
        <v>Integration Broker Issue</v>
      </c>
      <c r="I366">
        <f>COUNTIFS(helpdesk_tickets!$C$3:$C$551,H366)</f>
        <v>1</v>
      </c>
    </row>
    <row r="367" spans="8:9" x14ac:dyDescent="0.2">
      <c r="H367" t="str">
        <f>helpdesk_tickets!U346</f>
        <v>Past due balance posted in Student Center</v>
      </c>
      <c r="I367">
        <f>COUNTIFS(helpdesk_tickets!$C$3:$C$551,H367)</f>
        <v>2</v>
      </c>
    </row>
    <row r="368" spans="8:9" x14ac:dyDescent="0.2">
      <c r="H368" t="str">
        <f>helpdesk_tickets!U347</f>
        <v>Loading upon saving Expression on Query Manager</v>
      </c>
      <c r="I368">
        <f>COUNTIFS(helpdesk_tickets!$C$3:$C$551,H368)</f>
        <v>1</v>
      </c>
    </row>
    <row r="369" spans="8:9" x14ac:dyDescent="0.2">
      <c r="H369" t="str">
        <f>helpdesk_tickets!U348</f>
        <v>Post Issue - SAP Slow Performance</v>
      </c>
      <c r="I369">
        <f>COUNTIFS(helpdesk_tickets!$C$3:$C$551,H369)</f>
        <v>1</v>
      </c>
    </row>
    <row r="370" spans="8:9" x14ac:dyDescent="0.2">
      <c r="H370" t="str">
        <f>helpdesk_tickets!U349</f>
        <v>Creation of Separate nodes</v>
      </c>
      <c r="I370">
        <f>COUNTIFS(helpdesk_tickets!$C$3:$C$551,H370)</f>
        <v>1</v>
      </c>
    </row>
    <row r="371" spans="8:9" x14ac:dyDescent="0.2">
      <c r="H371" t="str">
        <f>helpdesk_tickets!U350</f>
        <v>How to whitelist domain name in SAP API</v>
      </c>
      <c r="I371">
        <f>COUNTIFS(helpdesk_tickets!$C$3:$C$551,H371)</f>
        <v>1</v>
      </c>
    </row>
    <row r="372" spans="8:9" x14ac:dyDescent="0.2">
      <c r="H372" t="str">
        <f>helpdesk_tickets!U351</f>
        <v>Appraisal Issue</v>
      </c>
      <c r="I372">
        <f>COUNTIFS(helpdesk_tickets!$C$3:$C$551,H372)</f>
        <v>1</v>
      </c>
    </row>
    <row r="373" spans="8:9" x14ac:dyDescent="0.2">
      <c r="H373" t="str">
        <f>helpdesk_tickets!U352</f>
        <v>Creation of User for Integration Broker permission</v>
      </c>
      <c r="I373">
        <f>COUNTIFS(helpdesk_tickets!$C$3:$C$551,H373)</f>
        <v>1</v>
      </c>
    </row>
    <row r="374" spans="8:9" x14ac:dyDescent="0.2">
      <c r="H374" t="str">
        <f>helpdesk_tickets!U353</f>
        <v>Optimize the created Query.</v>
      </c>
      <c r="I374">
        <f>COUNTIFS(helpdesk_tickets!$C$3:$C$551,H374)</f>
        <v>1</v>
      </c>
    </row>
    <row r="375" spans="8:9" x14ac:dyDescent="0.2">
      <c r="H375" t="str">
        <f>helpdesk_tickets!U354</f>
        <v>JDE Payables UPMin Attachment</v>
      </c>
      <c r="I375">
        <f>COUNTIFS(helpdesk_tickets!$C$3:$C$551,H375)</f>
        <v>1</v>
      </c>
    </row>
    <row r="376" spans="8:9" x14ac:dyDescent="0.2">
      <c r="H376" t="str">
        <f>helpdesk_tickets!U355</f>
        <v>How to prevent our API to SQL injection</v>
      </c>
      <c r="I376">
        <f>COUNTIFS(helpdesk_tickets!$C$3:$C$551,H376)</f>
        <v>1</v>
      </c>
    </row>
    <row r="377" spans="8:9" x14ac:dyDescent="0.2">
      <c r="H377" t="str">
        <f>helpdesk_tickets!U356</f>
        <v>BEE Spreadsheet Issue</v>
      </c>
      <c r="I377">
        <f>COUNTIFS(helpdesk_tickets!$C$3:$C$551,H377)</f>
        <v>1</v>
      </c>
    </row>
    <row r="378" spans="8:9" x14ac:dyDescent="0.2">
      <c r="H378" t="str">
        <f>helpdesk_tickets!U357</f>
        <v>Deferred PO Transactions</v>
      </c>
      <c r="I378">
        <f>COUNTIFS(helpdesk_tickets!$C$3:$C$551,H378)</f>
        <v>2</v>
      </c>
    </row>
    <row r="379" spans="8:9" x14ac:dyDescent="0.2">
      <c r="H379" t="str">
        <f>helpdesk_tickets!U358</f>
        <v>Display footer on generated report.</v>
      </c>
      <c r="I379">
        <f>COUNTIFS(helpdesk_tickets!$C$3:$C$551,H379)</f>
        <v>1</v>
      </c>
    </row>
    <row r="380" spans="8:9" x14ac:dyDescent="0.2">
      <c r="H380" t="str">
        <f>helpdesk_tickets!U359</f>
        <v>How to run SQL package</v>
      </c>
      <c r="I380">
        <f>COUNTIFS(helpdesk_tickets!$C$3:$C$551,H380)</f>
        <v>1</v>
      </c>
    </row>
    <row r="381" spans="8:9" x14ac:dyDescent="0.2">
      <c r="H381" t="str">
        <f>helpdesk_tickets!U360</f>
        <v>STUCK PR and PPMP Approval</v>
      </c>
      <c r="I381">
        <f>COUNTIFS(helpdesk_tickets!$C$3:$C$551,H381)</f>
        <v>1</v>
      </c>
    </row>
    <row r="382" spans="8:9" x14ac:dyDescent="0.2">
      <c r="H382" t="str">
        <f>helpdesk_tickets!U361</f>
        <v>Cannot open attachment in JDE SIT</v>
      </c>
      <c r="I382">
        <f>COUNTIFS(helpdesk_tickets!$C$3:$C$551,H382)</f>
        <v>1</v>
      </c>
    </row>
    <row r="383" spans="8:9" x14ac:dyDescent="0.2">
      <c r="H383" t="str">
        <f>helpdesk_tickets!U362</f>
        <v>Employee Legislative Information - Mismatch</v>
      </c>
      <c r="I383">
        <f>COUNTIFS(helpdesk_tickets!$C$3:$C$551,H383)</f>
        <v>1</v>
      </c>
    </row>
    <row r="384" spans="8:9" x14ac:dyDescent="0.2">
      <c r="H384" t="str">
        <f>helpdesk_tickets!U363</f>
        <v>Cannot access JDE-SIT in MAC</v>
      </c>
      <c r="I384">
        <f>COUNTIFS(helpdesk_tickets!$C$3:$C$551,H384)</f>
        <v>1</v>
      </c>
    </row>
    <row r="385" spans="8:9" x14ac:dyDescent="0.2">
      <c r="H385" t="str">
        <f>helpdesk_tickets!U364</f>
        <v>Firewall policy migration</v>
      </c>
      <c r="I385">
        <f>COUNTIFS(helpdesk_tickets!$C$3:$C$551,H385)</f>
        <v>1</v>
      </c>
    </row>
    <row r="386" spans="8:9" x14ac:dyDescent="0.2">
      <c r="H386" t="str">
        <f>helpdesk_tickets!U365</f>
        <v>Dev Instance | Record View Issue</v>
      </c>
      <c r="I386">
        <f>COUNTIFS(helpdesk_tickets!$C$3:$C$551,H386)</f>
        <v>1</v>
      </c>
    </row>
    <row r="387" spans="8:9" x14ac:dyDescent="0.2">
      <c r="H387" t="str">
        <f>helpdesk_tickets!U366</f>
        <v>Cannot Access / Incorrect Data on Log In Page</v>
      </c>
      <c r="I387">
        <f>COUNTIFS(helpdesk_tickets!$C$3:$C$551,H387)</f>
        <v>1</v>
      </c>
    </row>
    <row r="388" spans="8:9" x14ac:dyDescent="0.2">
      <c r="H388" t="str">
        <f>helpdesk_tickets!U367</f>
        <v>Total unit passed</v>
      </c>
      <c r="I388">
        <f>COUNTIFS(helpdesk_tickets!$C$3:$C$551,H388)</f>
        <v>1</v>
      </c>
    </row>
    <row r="389" spans="8:9" x14ac:dyDescent="0.2">
      <c r="H389" t="str">
        <f>helpdesk_tickets!U368</f>
        <v>Error in submission of PPMP</v>
      </c>
      <c r="I389">
        <f>COUNTIFS(helpdesk_tickets!$C$3:$C$551,H389)</f>
        <v>1</v>
      </c>
    </row>
    <row r="390" spans="8:9" x14ac:dyDescent="0.2">
      <c r="H390" t="str">
        <f>helpdesk_tickets!U369</f>
        <v>Approval Notification not forwarding</v>
      </c>
      <c r="I390">
        <f>COUNTIFS(helpdesk_tickets!$C$3:$C$551,H390)</f>
        <v>1</v>
      </c>
    </row>
    <row r="391" spans="8:9" x14ac:dyDescent="0.2">
      <c r="H391" t="str">
        <f>helpdesk_tickets!U370</f>
        <v>Auto Approve Salary</v>
      </c>
      <c r="I391">
        <f>COUNTIFS(helpdesk_tickets!$C$3:$C$551,H391)</f>
        <v>1</v>
      </c>
    </row>
    <row r="392" spans="8:9" x14ac:dyDescent="0.2">
      <c r="H392" t="str">
        <f>helpdesk_tickets!U371</f>
        <v>Unable to add attachment in the Invoice</v>
      </c>
      <c r="I392">
        <f>COUNTIFS(helpdesk_tickets!$C$3:$C$551,H392)</f>
        <v>1</v>
      </c>
    </row>
    <row r="393" spans="8:9" x14ac:dyDescent="0.2">
      <c r="H393" t="str">
        <f>helpdesk_tickets!U372</f>
        <v>Error in submitting updated Approved POs</v>
      </c>
      <c r="I393">
        <f>COUNTIFS(helpdesk_tickets!$C$3:$C$551,H393)</f>
        <v>1</v>
      </c>
    </row>
    <row r="394" spans="8:9" x14ac:dyDescent="0.2">
      <c r="H394" t="str">
        <f>helpdesk_tickets!U373</f>
        <v>JDE Prod Slowdown (12 March 2019)</v>
      </c>
      <c r="I394">
        <f>COUNTIFS(helpdesk_tickets!$C$3:$C$551,H394)</f>
        <v>1</v>
      </c>
    </row>
    <row r="395" spans="8:9" x14ac:dyDescent="0.2">
      <c r="H395" t="str">
        <f>helpdesk_tickets!U374</f>
        <v>JDE Prod Slowdown 21 March 2019</v>
      </c>
      <c r="I395">
        <f>COUNTIFS(helpdesk_tickets!$C$3:$C$551,H395)</f>
        <v>1</v>
      </c>
    </row>
    <row r="396" spans="8:9" x14ac:dyDescent="0.2">
      <c r="H396" t="str">
        <f>helpdesk_tickets!U375</f>
        <v>JDE Prod Slowdown 21 Feb 2019</v>
      </c>
      <c r="I396">
        <f>COUNTIFS(helpdesk_tickets!$C$3:$C$551,H396)</f>
        <v>1</v>
      </c>
    </row>
    <row r="397" spans="8:9" x14ac:dyDescent="0.2">
      <c r="H397" t="str">
        <f>helpdesk_tickets!U376</f>
        <v>Maximum Number of Session Exceeded and Page Error</v>
      </c>
      <c r="I397">
        <f>COUNTIFS(helpdesk_tickets!$C$3:$C$551,H397)</f>
        <v>1</v>
      </c>
    </row>
    <row r="398" spans="8:9" x14ac:dyDescent="0.2">
      <c r="H398" t="str">
        <f>helpdesk_tickets!U377</f>
        <v>SAP Dev Instance can’t be reached</v>
      </c>
      <c r="I398">
        <f>COUNTIFS(helpdesk_tickets!$C$3:$C$551,H398)</f>
        <v>1</v>
      </c>
    </row>
    <row r="399" spans="8:9" x14ac:dyDescent="0.2">
      <c r="H399" t="str">
        <f>helpdesk_tickets!U378</f>
        <v>Missing SPMS PMP 2016, 2017 and 2018</v>
      </c>
      <c r="I399">
        <f>COUNTIFS(helpdesk_tickets!$C$3:$C$551,H399)</f>
        <v>1</v>
      </c>
    </row>
    <row r="400" spans="8:9" x14ac:dyDescent="0.2">
      <c r="H400" t="str">
        <f>helpdesk_tickets!U379</f>
        <v>Deferred ReqJDEition Approvals</v>
      </c>
      <c r="I400">
        <f>COUNTIFS(helpdesk_tickets!$C$3:$C$551,H400)</f>
        <v>1</v>
      </c>
    </row>
    <row r="401" spans="8:9" x14ac:dyDescent="0.2">
      <c r="H401" t="str">
        <f>helpdesk_tickets!U380</f>
        <v>Deferred Purchase Order Approvals</v>
      </c>
      <c r="I401">
        <f>COUNTIFS(helpdesk_tickets!$C$3:$C$551,H401)</f>
        <v>1</v>
      </c>
    </row>
    <row r="402" spans="8:9" x14ac:dyDescent="0.2">
      <c r="H402" t="str">
        <f>helpdesk_tickets!U381</f>
        <v>Deferred Internet Expenses (20 March 2019)</v>
      </c>
      <c r="I402">
        <f>COUNTIFS(helpdesk_tickets!$C$3:$C$551,H402)</f>
        <v>1</v>
      </c>
    </row>
    <row r="403" spans="8:9" x14ac:dyDescent="0.2">
      <c r="H403" t="str">
        <f>helpdesk_tickets!U382</f>
        <v>Unable to log in to JDE Prod (28 March 2019)</v>
      </c>
      <c r="I403">
        <f>COUNTIFS(helpdesk_tickets!$C$3:$C$551,H403)</f>
        <v>1</v>
      </c>
    </row>
    <row r="404" spans="8:9" x14ac:dyDescent="0.2">
      <c r="H404" t="str">
        <f>helpdesk_tickets!U383</f>
        <v>JDE PROD - Error in updating AME setup</v>
      </c>
      <c r="I404">
        <f>COUNTIFS(helpdesk_tickets!$C$3:$C$551,H404)</f>
        <v>1</v>
      </c>
    </row>
    <row r="405" spans="8:9" x14ac:dyDescent="0.2">
      <c r="H405" t="str">
        <f>helpdesk_tickets!U384</f>
        <v>UPOU cannot print SALN</v>
      </c>
      <c r="I405">
        <f>COUNTIFS(helpdesk_tickets!$C$3:$C$551,H405)</f>
        <v>1</v>
      </c>
    </row>
    <row r="406" spans="8:9" x14ac:dyDescent="0.2">
      <c r="H406" t="str">
        <f>helpdesk_tickets!U385</f>
        <v>JDE PROD - Slowdown access (29 Apr 2019)</v>
      </c>
      <c r="I406">
        <f>COUNTIFS(helpdesk_tickets!$C$3:$C$551,H406)</f>
        <v>1</v>
      </c>
    </row>
    <row r="407" spans="8:9" x14ac:dyDescent="0.2">
      <c r="H407" t="str">
        <f>helpdesk_tickets!U386</f>
        <v>JDE PROD - Requests not completing (06 May 2019)</v>
      </c>
      <c r="I407">
        <f>COUNTIFS(helpdesk_tickets!$C$3:$C$551,H407)</f>
        <v>1</v>
      </c>
    </row>
    <row r="408" spans="8:9" x14ac:dyDescent="0.2">
      <c r="H408" t="str">
        <f>helpdesk_tickets!U387</f>
        <v>DEV Server unable to boot up</v>
      </c>
      <c r="I408">
        <f>COUNTIFS(helpdesk_tickets!$C$3:$C$551,H408)</f>
        <v>1</v>
      </c>
    </row>
    <row r="409" spans="8:9" x14ac:dyDescent="0.2">
      <c r="H409" t="str">
        <f>helpdesk_tickets!U388</f>
        <v>Transactions are being deferred</v>
      </c>
      <c r="I409">
        <f>COUNTIFS(helpdesk_tickets!$C$3:$C$551,H409)</f>
        <v>1</v>
      </c>
    </row>
    <row r="410" spans="8:9" x14ac:dyDescent="0.2">
      <c r="H410" t="str">
        <f>helpdesk_tickets!U389</f>
        <v>JDE PROD - Timeout Expense Report (22 Apr 2019)</v>
      </c>
      <c r="I410">
        <f>COUNTIFS(helpdesk_tickets!$C$3:$C$551,H410)</f>
        <v>1</v>
      </c>
    </row>
    <row r="411" spans="8:9" x14ac:dyDescent="0.2">
      <c r="H411" t="str">
        <f>helpdesk_tickets!U390</f>
        <v>Application Cache Stock on queued</v>
      </c>
      <c r="I411">
        <f>COUNTIFS(helpdesk_tickets!$C$3:$C$551,H411)</f>
        <v>1</v>
      </c>
    </row>
    <row r="412" spans="8:9" x14ac:dyDescent="0.2">
      <c r="H412" t="str">
        <f>helpdesk_tickets!U391</f>
        <v>COS Issue-Application Error encountered</v>
      </c>
      <c r="I412">
        <f>COUNTIFS(helpdesk_tickets!$C$3:$C$551,H412)</f>
        <v>1</v>
      </c>
    </row>
    <row r="413" spans="8:9" x14ac:dyDescent="0.2">
      <c r="H413" t="str">
        <f>helpdesk_tickets!U392</f>
        <v>Cannot Terminate Assignment of an Employee</v>
      </c>
      <c r="I413">
        <f>COUNTIFS(helpdesk_tickets!$C$3:$C$551,H413)</f>
        <v>1</v>
      </c>
    </row>
    <row r="414" spans="8:9" x14ac:dyDescent="0.2">
      <c r="H414" t="str">
        <f>helpdesk_tickets!U393</f>
        <v>COS Issue-Missing Remarks</v>
      </c>
      <c r="I414">
        <f>COUNTIFS(helpdesk_tickets!$C$3:$C$551,H414)</f>
        <v>1</v>
      </c>
    </row>
    <row r="415" spans="8:9" x14ac:dyDescent="0.2">
      <c r="H415" t="str">
        <f>helpdesk_tickets!U394</f>
        <v>Salary Basis</v>
      </c>
      <c r="I415">
        <f>COUNTIFS(helpdesk_tickets!$C$3:$C$551,H415)</f>
        <v>1</v>
      </c>
    </row>
    <row r="416" spans="8:9" x14ac:dyDescent="0.2">
      <c r="H416" t="str">
        <f>helpdesk_tickets!U395</f>
        <v>Workflow Notification won't start</v>
      </c>
      <c r="I416">
        <f>COUNTIFS(helpdesk_tickets!$C$3:$C$551,H416)</f>
        <v>1</v>
      </c>
    </row>
    <row r="417" spans="8:9" x14ac:dyDescent="0.2">
      <c r="H417" t="str">
        <f>helpdesk_tickets!U396</f>
        <v>JDE Prod Slowdown 19 March 2019</v>
      </c>
      <c r="I417">
        <f>COUNTIFS(helpdesk_tickets!$C$3:$C$551,H417)</f>
        <v>1</v>
      </c>
    </row>
    <row r="418" spans="8:9" x14ac:dyDescent="0.2">
      <c r="H418" t="str">
        <f>helpdesk_tickets!U397</f>
        <v>VPN Access</v>
      </c>
      <c r="I418">
        <f>COUNTIFS(helpdesk_tickets!$C$3:$C$551,H418)</f>
        <v>1</v>
      </c>
    </row>
    <row r="419" spans="8:9" x14ac:dyDescent="0.2">
      <c r="H419" t="str">
        <f>helpdesk_tickets!U398</f>
        <v>Legal case system - Criminal case</v>
      </c>
      <c r="I419">
        <f>COUNTIFS(helpdesk_tickets!$C$3:$C$551,H419)</f>
        <v>1</v>
      </c>
    </row>
    <row r="420" spans="8:9" x14ac:dyDescent="0.2">
      <c r="H420" t="str">
        <f>helpdesk_tickets!U399</f>
        <v>Legal case system ERROR</v>
      </c>
      <c r="I420">
        <f>COUNTIFS(helpdesk_tickets!$C$3:$C$551,H420)</f>
        <v>1</v>
      </c>
    </row>
    <row r="421" spans="8:9" x14ac:dyDescent="0.2">
      <c r="H421" t="str">
        <f>helpdesk_tickets!U400</f>
        <v>[OAF] $Custom_TOP Path</v>
      </c>
      <c r="I421">
        <f>COUNTIFS(helpdesk_tickets!$C$3:$C$551,H421)</f>
        <v>1</v>
      </c>
    </row>
    <row r="422" spans="8:9" x14ac:dyDescent="0.2">
      <c r="H422" t="str">
        <f>helpdesk_tickets!U401</f>
        <v>JDE PROD - Error status of transactions</v>
      </c>
      <c r="I422">
        <f>COUNTIFS(helpdesk_tickets!$C$3:$C$551,H422)</f>
        <v>1</v>
      </c>
    </row>
    <row r="423" spans="8:9" x14ac:dyDescent="0.2">
      <c r="H423" t="str">
        <f>helpdesk_tickets!U402</f>
        <v>Unable to tuition calc for the specific student.</v>
      </c>
      <c r="I423">
        <f>COUNTIFS(helpdesk_tickets!$C$3:$C$551,H423)</f>
        <v>1</v>
      </c>
    </row>
    <row r="424" spans="8:9" x14ac:dyDescent="0.2">
      <c r="H424" t="str">
        <f>helpdesk_tickets!U403</f>
        <v>Setup of Earnings</v>
      </c>
      <c r="I424">
        <f>COUNTIFS(helpdesk_tickets!$C$3:$C$551,H424)</f>
        <v>1</v>
      </c>
    </row>
    <row r="425" spans="8:9" x14ac:dyDescent="0.2">
      <c r="H425" t="str">
        <f>helpdesk_tickets!U404</f>
        <v>multitenant error</v>
      </c>
      <c r="I425">
        <f>COUNTIFS(helpdesk_tickets!$C$3:$C$551,H425)</f>
        <v>1</v>
      </c>
    </row>
    <row r="426" spans="8:9" x14ac:dyDescent="0.2">
      <c r="H426" t="str">
        <f>helpdesk_tickets!U405</f>
        <v>OpenVPN Problem</v>
      </c>
      <c r="I426">
        <f>COUNTIFS(helpdesk_tickets!$C$3:$C$551,H426)</f>
        <v>1</v>
      </c>
    </row>
    <row r="427" spans="8:9" x14ac:dyDescent="0.2">
      <c r="H427" t="str">
        <f>helpdesk_tickets!U406</f>
        <v>SQL Error Message</v>
      </c>
      <c r="I427">
        <f>COUNTIFS(helpdesk_tickets!$C$3:$C$551,H427)</f>
        <v>1</v>
      </c>
    </row>
    <row r="428" spans="8:9" x14ac:dyDescent="0.2">
      <c r="H428" t="str">
        <f>helpdesk_tickets!U407</f>
        <v xml:space="preserve">SAP Production Slowdown ( August 2, 2019 ) </v>
      </c>
      <c r="I428">
        <f>COUNTIFS(helpdesk_tickets!$C$3:$C$551,H428)</f>
        <v>1</v>
      </c>
    </row>
    <row r="429" spans="8:9" x14ac:dyDescent="0.2">
      <c r="H429" t="str">
        <f>helpdesk_tickets!U408</f>
        <v>Can't Access ODSM</v>
      </c>
      <c r="I429">
        <f>COUNTIFS(helpdesk_tickets!$C$3:$C$551,H429)</f>
        <v>1</v>
      </c>
    </row>
    <row r="430" spans="8:9" x14ac:dyDescent="0.2">
      <c r="H430" t="str">
        <f>helpdesk_tickets!U409</f>
        <v>Expense Report Approval Hierarchy Issue</v>
      </c>
      <c r="I430">
        <f>COUNTIFS(helpdesk_tickets!$C$3:$C$551,H430)</f>
        <v>1</v>
      </c>
    </row>
    <row r="431" spans="8:9" x14ac:dyDescent="0.2">
      <c r="H431" t="str">
        <f>helpdesk_tickets!U410</f>
        <v>JDE PROD Slowdown 21 May 2019</v>
      </c>
      <c r="I431">
        <f>COUNTIFS(helpdesk_tickets!$C$3:$C$551,H431)</f>
        <v>1</v>
      </c>
    </row>
    <row r="432" spans="8:9" x14ac:dyDescent="0.2">
      <c r="H432" t="str">
        <f>helpdesk_tickets!U411</f>
        <v>Test instance - license expired</v>
      </c>
      <c r="I432">
        <f>COUNTIFS(helpdesk_tickets!$C$3:$C$551,H432)</f>
        <v>1</v>
      </c>
    </row>
    <row r="433" spans="8:9" x14ac:dyDescent="0.2">
      <c r="H433" t="str">
        <f>helpdesk_tickets!U412</f>
        <v>[TEST Instance] Hung Concurrent Requests</v>
      </c>
      <c r="I433">
        <f>COUNTIFS(helpdesk_tickets!$C$3:$C$551,H433)</f>
        <v>1</v>
      </c>
    </row>
    <row r="434" spans="8:9" x14ac:dyDescent="0.2">
      <c r="H434" t="str">
        <f>helpdesk_tickets!U413</f>
        <v>Update the Landing Page</v>
      </c>
      <c r="I434">
        <f>COUNTIFS(helpdesk_tickets!$C$3:$C$551,H434)</f>
        <v>1</v>
      </c>
    </row>
    <row r="435" spans="8:9" x14ac:dyDescent="0.2">
      <c r="H435" t="str">
        <f>helpdesk_tickets!U414</f>
        <v>Class Permission of FOR 200-3 in UPLB</v>
      </c>
      <c r="I435">
        <f>COUNTIFS(helpdesk_tickets!$C$3:$C$551,H435)</f>
        <v>1</v>
      </c>
    </row>
    <row r="436" spans="8:9" x14ac:dyDescent="0.2">
      <c r="H436" t="str">
        <f>helpdesk_tickets!U415</f>
        <v>[SAP] Term Activate a Student</v>
      </c>
      <c r="I436">
        <f>COUNTIFS(helpdesk_tickets!$C$3:$C$551,H436)</f>
        <v>1</v>
      </c>
    </row>
    <row r="437" spans="8:9" x14ac:dyDescent="0.2">
      <c r="H437" t="str">
        <f>helpdesk_tickets!U416</f>
        <v>JDE TEST: Error in java applet</v>
      </c>
      <c r="I437">
        <f>COUNTIFS(helpdesk_tickets!$C$3:$C$551,H437)</f>
        <v>1</v>
      </c>
    </row>
    <row r="438" spans="8:9" x14ac:dyDescent="0.2">
      <c r="H438" t="str">
        <f>helpdesk_tickets!U417</f>
        <v>JDE Prod Error in validation of DV</v>
      </c>
      <c r="I438">
        <f>COUNTIFS(helpdesk_tickets!$C$3:$C$551,H438)</f>
        <v>1</v>
      </c>
    </row>
    <row r="439" spans="8:9" x14ac:dyDescent="0.2">
      <c r="H439" t="str">
        <f>helpdesk_tickets!U418</f>
        <v>JDE PROD Slowdown 28 Aug 2019</v>
      </c>
      <c r="I439">
        <f>COUNTIFS(helpdesk_tickets!$C$3:$C$551,H439)</f>
        <v>1</v>
      </c>
    </row>
    <row r="440" spans="8:9" x14ac:dyDescent="0.2">
      <c r="H440" t="str">
        <f>helpdesk_tickets!U419</f>
        <v>Issue with Journal Import via Journal Wizard</v>
      </c>
      <c r="I440">
        <f>COUNTIFS(helpdesk_tickets!$C$3:$C$551,H440)</f>
        <v>1</v>
      </c>
    </row>
    <row r="441" spans="8:9" x14ac:dyDescent="0.2">
      <c r="H441" t="str">
        <f>helpdesk_tickets!U420</f>
        <v>missing content on the ff Process Objects</v>
      </c>
      <c r="I441">
        <f>COUNTIFS(helpdesk_tickets!$C$3:$C$551,H441)</f>
        <v>1</v>
      </c>
    </row>
    <row r="442" spans="8:9" x14ac:dyDescent="0.2">
      <c r="H442" t="str">
        <f>helpdesk_tickets!U421</f>
        <v>Criminal case system</v>
      </c>
      <c r="I442">
        <f>COUNTIFS(helpdesk_tickets!$C$3:$C$551,H442)</f>
        <v>1</v>
      </c>
    </row>
    <row r="443" spans="8:9" x14ac:dyDescent="0.2">
      <c r="H443" t="str">
        <f>helpdesk_tickets!U422</f>
        <v>Scheduled Payment Amount different from DV Amount</v>
      </c>
      <c r="I443">
        <f>COUNTIFS(helpdesk_tickets!$C$3:$C$551,H443)</f>
        <v>1</v>
      </c>
    </row>
    <row r="444" spans="8:9" x14ac:dyDescent="0.2">
      <c r="H444" t="str">
        <f>helpdesk_tickets!U423</f>
        <v>Port Forwarding</v>
      </c>
      <c r="I444">
        <f>COUNTIFS(helpdesk_tickets!$C$3:$C$551,H444)</f>
        <v>1</v>
      </c>
    </row>
    <row r="445" spans="8:9" x14ac:dyDescent="0.2">
      <c r="H445" t="str">
        <f>helpdesk_tickets!U424</f>
        <v>JDE Prod Slowdown 02-Oct-2019</v>
      </c>
      <c r="I445">
        <f>COUNTIFS(helpdesk_tickets!$C$3:$C$551,H445)</f>
        <v>1</v>
      </c>
    </row>
    <row r="446" spans="8:9" x14ac:dyDescent="0.2">
      <c r="H446" t="str">
        <f>helpdesk_tickets!U425</f>
        <v>UP Custom Application - Print Receipt Button</v>
      </c>
      <c r="I446">
        <f>COUNTIFS(helpdesk_tickets!$C$3:$C$551,H446)</f>
        <v>1</v>
      </c>
    </row>
    <row r="447" spans="8:9" x14ac:dyDescent="0.2">
      <c r="H447" t="str">
        <f>helpdesk_tickets!U426</f>
        <v>Requesting for on-site visit</v>
      </c>
      <c r="I447">
        <f>COUNTIFS(helpdesk_tickets!$C$3:$C$551,H447)</f>
        <v>1</v>
      </c>
    </row>
    <row r="448" spans="8:9" x14ac:dyDescent="0.2">
      <c r="H448" t="str">
        <f>helpdesk_tickets!U427</f>
        <v>Password Reset</v>
      </c>
      <c r="I448">
        <f>COUNTIFS(helpdesk_tickets!$C$3:$C$551,H448)</f>
        <v>1</v>
      </c>
    </row>
    <row r="449" spans="8:9" x14ac:dyDescent="0.2">
      <c r="H449" t="str">
        <f>helpdesk_tickets!U428</f>
        <v>Palo Alto Blocking internet of user</v>
      </c>
      <c r="I449">
        <f>COUNTIFS(helpdesk_tickets!$C$3:$C$551,H449)</f>
        <v>1</v>
      </c>
    </row>
    <row r="450" spans="8:9" x14ac:dyDescent="0.2">
      <c r="H450" t="str">
        <f>helpdesk_tickets!U429</f>
        <v>Unable to print approved Certificate of Service</v>
      </c>
      <c r="I450">
        <f>COUNTIFS(helpdesk_tickets!$C$3:$C$551,H450)</f>
        <v>1</v>
      </c>
    </row>
    <row r="451" spans="8:9" x14ac:dyDescent="0.2">
      <c r="H451" t="str">
        <f>helpdesk_tickets!U430</f>
        <v>Palo Alto Update</v>
      </c>
      <c r="I451">
        <f>COUNTIFS(helpdesk_tickets!$C$3:$C$551,H451)</f>
        <v>1</v>
      </c>
    </row>
    <row r="452" spans="8:9" x14ac:dyDescent="0.2">
      <c r="H452" t="str">
        <f>helpdesk_tickets!U431</f>
        <v>Adding of subject enrollment issue</v>
      </c>
      <c r="I452">
        <f>COUNTIFS(helpdesk_tickets!$C$3:$C$551,H452)</f>
        <v>1</v>
      </c>
    </row>
    <row r="453" spans="8:9" x14ac:dyDescent="0.2">
      <c r="H453" t="str">
        <f>helpdesk_tickets!U432</f>
        <v>JDE Prod Error Page upon login 20 Nov 2019</v>
      </c>
      <c r="I453">
        <f>COUNTIFS(helpdesk_tickets!$C$3:$C$551,H453)</f>
        <v>1</v>
      </c>
    </row>
    <row r="454" spans="8:9" x14ac:dyDescent="0.2">
      <c r="H454" t="str">
        <f>helpdesk_tickets!U433</f>
        <v>Integration Gateway</v>
      </c>
      <c r="I454">
        <f>COUNTIFS(helpdesk_tickets!$C$3:$C$551,H454)</f>
        <v>1</v>
      </c>
    </row>
    <row r="455" spans="8:9" x14ac:dyDescent="0.2">
      <c r="H455" t="str">
        <f>helpdesk_tickets!U434</f>
        <v>Can't Login User Account</v>
      </c>
      <c r="I455">
        <f>COUNTIFS(helpdesk_tickets!$C$3:$C$551,H455)</f>
        <v>1</v>
      </c>
    </row>
    <row r="456" spans="8:9" x14ac:dyDescent="0.2">
      <c r="H456" t="str">
        <f>helpdesk_tickets!U435</f>
        <v>Unable to access the CS 9.2</v>
      </c>
      <c r="I456">
        <f>COUNTIFS(helpdesk_tickets!$C$3:$C$551,H456)</f>
        <v>1</v>
      </c>
    </row>
    <row r="457" spans="8:9" x14ac:dyDescent="0.2">
      <c r="H457" t="str">
        <f>helpdesk_tickets!U436</f>
        <v>Faculty Cannot Post Grade</v>
      </c>
      <c r="I457">
        <f>COUNTIFS(helpdesk_tickets!$C$3:$C$551,H457)</f>
        <v>1</v>
      </c>
    </row>
    <row r="458" spans="8:9" x14ac:dyDescent="0.2">
      <c r="H458" t="str">
        <f>helpdesk_tickets!U437</f>
        <v>PeopleSoft Restricted Service</v>
      </c>
      <c r="I458">
        <f>COUNTIFS(helpdesk_tickets!$C$3:$C$551,H458)</f>
        <v>1</v>
      </c>
    </row>
    <row r="459" spans="8:9" x14ac:dyDescent="0.2">
      <c r="H459" t="str">
        <f>helpdesk_tickets!U438</f>
        <v>AME Approval Udpdates not reflecting in the DB</v>
      </c>
      <c r="I459">
        <f>COUNTIFS(helpdesk_tickets!$C$3:$C$551,H459)</f>
        <v>1</v>
      </c>
    </row>
    <row r="460" spans="8:9" x14ac:dyDescent="0.2">
      <c r="H460" t="str">
        <f>helpdesk_tickets!U439</f>
        <v>Slow Loading of SAP Jan 10 2020</v>
      </c>
      <c r="I460">
        <f>COUNTIFS(helpdesk_tickets!$C$3:$C$551,H460)</f>
        <v>1</v>
      </c>
    </row>
    <row r="461" spans="8:9" x14ac:dyDescent="0.2">
      <c r="H461" t="str">
        <f>helpdesk_tickets!U440</f>
        <v>SF Error</v>
      </c>
      <c r="I461">
        <f>COUNTIFS(helpdesk_tickets!$C$3:$C$551,H461)</f>
        <v>1</v>
      </c>
    </row>
    <row r="462" spans="8:9" x14ac:dyDescent="0.2">
      <c r="H462" t="str">
        <f>helpdesk_tickets!U441</f>
        <v>Reset of PALO ALTO</v>
      </c>
      <c r="I462">
        <f>COUNTIFS(helpdesk_tickets!$C$3:$C$551,H462)</f>
        <v>1</v>
      </c>
    </row>
    <row r="463" spans="8:9" x14ac:dyDescent="0.2">
      <c r="H463" t="str">
        <f>helpdesk_tickets!U442</f>
        <v>PROD: Security changed in latest start date field</v>
      </c>
      <c r="I463">
        <f>COUNTIFS(helpdesk_tickets!$C$3:$C$551,H463)</f>
        <v>1</v>
      </c>
    </row>
    <row r="464" spans="8:9" x14ac:dyDescent="0.2">
      <c r="H464" t="str">
        <f>helpdesk_tickets!U443</f>
        <v>Can't Access Test Instance</v>
      </c>
      <c r="I464">
        <f>COUNTIFS(helpdesk_tickets!$C$3:$C$551,H464)</f>
        <v>1</v>
      </c>
    </row>
    <row r="465" spans="8:9" x14ac:dyDescent="0.2">
      <c r="H465" t="str">
        <f>helpdesk_tickets!U444</f>
        <v>Application Designer in 9.0 PROD</v>
      </c>
      <c r="I465">
        <f>COUNTIFS(helpdesk_tickets!$C$3:$C$551,H465)</f>
        <v>1</v>
      </c>
    </row>
    <row r="466" spans="8:9" x14ac:dyDescent="0.2">
      <c r="H466" t="str">
        <f>helpdesk_tickets!U445</f>
        <v>CS 9.2 Server Issue</v>
      </c>
      <c r="I466">
        <f>COUNTIFS(helpdesk_tickets!$C$3:$C$551,H466)</f>
        <v>1</v>
      </c>
    </row>
    <row r="467" spans="8:9" x14ac:dyDescent="0.2">
      <c r="H467" t="str">
        <f>helpdesk_tickets!U446</f>
        <v>JDE Approval cannot be approved or transferred</v>
      </c>
      <c r="I467">
        <f>COUNTIFS(helpdesk_tickets!$C$3:$C$551,H467)</f>
        <v>1</v>
      </c>
    </row>
    <row r="468" spans="8:9" x14ac:dyDescent="0.2">
      <c r="H468" t="str">
        <f>helpdesk_tickets!U447</f>
        <v>Server failed to start (Application Server)</v>
      </c>
      <c r="I468">
        <f>COUNTIFS(helpdesk_tickets!$C$3:$C$551,H468)</f>
        <v>1</v>
      </c>
    </row>
    <row r="469" spans="8:9" x14ac:dyDescent="0.2">
      <c r="H469" t="str">
        <f>helpdesk_tickets!U448</f>
        <v>Expense Report Stuck At AME Approval Process/Block</v>
      </c>
      <c r="I469">
        <f>COUNTIFS(helpdesk_tickets!$C$3:$C$551,H469)</f>
        <v>1</v>
      </c>
    </row>
    <row r="470" spans="8:9" x14ac:dyDescent="0.2">
      <c r="H470" t="str">
        <f>helpdesk_tickets!U449</f>
        <v>Can't Access My Account</v>
      </c>
      <c r="I470">
        <f>COUNTIFS(helpdesk_tickets!$C$3:$C$551,H470)</f>
        <v>1</v>
      </c>
    </row>
    <row r="471" spans="8:9" x14ac:dyDescent="0.2">
      <c r="H471" t="str">
        <f>helpdesk_tickets!U450</f>
        <v>Replace actual email in TEST instance</v>
      </c>
      <c r="I471">
        <f>COUNTIFS(helpdesk_tickets!$C$3:$C$551,H471)</f>
        <v>1</v>
      </c>
    </row>
    <row r="472" spans="8:9" x14ac:dyDescent="0.2">
      <c r="H472" t="str">
        <f>helpdesk_tickets!U451</f>
        <v>Find oracle table of Position Occupancy</v>
      </c>
      <c r="I472">
        <f>COUNTIFS(helpdesk_tickets!$C$3:$C$551,H472)</f>
        <v>1</v>
      </c>
    </row>
    <row r="473" spans="8:9" x14ac:dyDescent="0.2">
      <c r="H473" t="str">
        <f>helpdesk_tickets!U452</f>
        <v>Workspace Problem after BPM version Upgrade</v>
      </c>
      <c r="I473">
        <f>COUNTIFS(helpdesk_tickets!$C$3:$C$551,H473)</f>
        <v>1</v>
      </c>
    </row>
    <row r="474" spans="8:9" x14ac:dyDescent="0.2">
      <c r="H474" t="str">
        <f>helpdesk_tickets!U453</f>
        <v>Notifications</v>
      </c>
      <c r="I474">
        <f>COUNTIFS(helpdesk_tickets!$C$3:$C$551,H474)</f>
        <v>1</v>
      </c>
    </row>
    <row r="475" spans="8:9" x14ac:dyDescent="0.2">
      <c r="H475" t="str">
        <f>helpdesk_tickets!U454</f>
        <v>Set up and Configuration of ESET</v>
      </c>
      <c r="I475">
        <f>COUNTIFS(helpdesk_tickets!$C$3:$C$551,H475)</f>
        <v>1</v>
      </c>
    </row>
    <row r="476" spans="8:9" x14ac:dyDescent="0.2">
      <c r="H476" t="str">
        <f>helpdesk_tickets!U455</f>
        <v>URL Attachment - Authority to Fill</v>
      </c>
      <c r="I476">
        <f>COUNTIFS(helpdesk_tickets!$C$3:$C$551,H476)</f>
        <v>1</v>
      </c>
    </row>
    <row r="477" spans="8:9" x14ac:dyDescent="0.2">
      <c r="H477" t="str">
        <f>helpdesk_tickets!U456</f>
        <v>Error page in BEE spreadsheet Interface</v>
      </c>
      <c r="I477">
        <f>COUNTIFS(helpdesk_tickets!$C$3:$C$551,H477)</f>
        <v>1</v>
      </c>
    </row>
    <row r="478" spans="8:9" x14ac:dyDescent="0.2">
      <c r="H478" t="str">
        <f>helpdesk_tickets!U457</f>
        <v>Oracle Web ADI: Fatal Error</v>
      </c>
      <c r="I478">
        <f>COUNTIFS(helpdesk_tickets!$C$3:$C$551,H478)</f>
        <v>1</v>
      </c>
    </row>
    <row r="479" spans="8:9" x14ac:dyDescent="0.2">
      <c r="H479" t="str">
        <f>helpdesk_tickets!U458</f>
        <v>Error still occured in BEE Spreadsheet page</v>
      </c>
      <c r="I479">
        <f>COUNTIFS(helpdesk_tickets!$C$3:$C$551,H479)</f>
        <v>1</v>
      </c>
    </row>
    <row r="480" spans="8:9" x14ac:dyDescent="0.2">
      <c r="H480" t="str">
        <f>helpdesk_tickets!U459</f>
        <v>Web ADI Issue</v>
      </c>
      <c r="I480">
        <f>COUNTIFS(helpdesk_tickets!$C$3:$C$551,H480)</f>
        <v>1</v>
      </c>
    </row>
    <row r="481" spans="8:9" x14ac:dyDescent="0.2">
      <c r="H481" t="str">
        <f>helpdesk_tickets!U460</f>
        <v>Cannot Generate report after DB Downgrade</v>
      </c>
      <c r="I481">
        <f>COUNTIFS(helpdesk_tickets!$C$3:$C$551,H481)</f>
        <v>1</v>
      </c>
    </row>
    <row r="482" spans="8:9" x14ac:dyDescent="0.2">
      <c r="H482" t="str">
        <f>helpdesk_tickets!U461</f>
        <v>VPN Setup</v>
      </c>
      <c r="I482">
        <f>COUNTIFS(helpdesk_tickets!$C$3:$C$551,H482)</f>
        <v>1</v>
      </c>
    </row>
    <row r="483" spans="8:9" x14ac:dyDescent="0.2">
      <c r="H483" t="str">
        <f>helpdesk_tickets!U462</f>
        <v>APP-SQLAP-10000 in Payables Module</v>
      </c>
      <c r="I483">
        <f>COUNTIFS(helpdesk_tickets!$C$3:$C$551,H483)</f>
        <v>1</v>
      </c>
    </row>
    <row r="484" spans="8:9" x14ac:dyDescent="0.2">
      <c r="H484" t="str">
        <f>helpdesk_tickets!U463</f>
        <v>Create Accounting - Accounting Class Error</v>
      </c>
      <c r="I484">
        <f>COUNTIFS(helpdesk_tickets!$C$3:$C$551,H484)</f>
        <v>1</v>
      </c>
    </row>
    <row r="485" spans="8:9" x14ac:dyDescent="0.2">
      <c r="H485" t="str">
        <f>helpdesk_tickets!U464</f>
        <v>12/03/2020 11:37AM ODSM Issue</v>
      </c>
      <c r="I485">
        <f>COUNTIFS(helpdesk_tickets!$C$3:$C$551,H485)</f>
        <v>1</v>
      </c>
    </row>
    <row r="486" spans="8:9" x14ac:dyDescent="0.2">
      <c r="H486" t="str">
        <f>helpdesk_tickets!U465</f>
        <v>12/01/2020 11:58AM ODSM Login Issue</v>
      </c>
      <c r="I486">
        <f>COUNTIFS(helpdesk_tickets!$C$3:$C$551,H486)</f>
        <v>1</v>
      </c>
    </row>
    <row r="487" spans="8:9" x14ac:dyDescent="0.2">
      <c r="H487" t="str">
        <f>helpdesk_tickets!U466</f>
        <v>Errors in ODSM</v>
      </c>
      <c r="I487">
        <f>COUNTIFS(helpdesk_tickets!$C$3:$C$551,H487)</f>
        <v>1</v>
      </c>
    </row>
    <row r="488" spans="8:9" x14ac:dyDescent="0.2">
      <c r="H488" t="str">
        <f>helpdesk_tickets!U467</f>
        <v>Slowdown in JDE Prod</v>
      </c>
      <c r="I488">
        <f>COUNTIFS(helpdesk_tickets!$C$3:$C$551,H488)</f>
        <v>1</v>
      </c>
    </row>
    <row r="489" spans="8:9" x14ac:dyDescent="0.2">
      <c r="H489" t="str">
        <f>helpdesk_tickets!U468</f>
        <v>End date element entries for 300 Employees</v>
      </c>
      <c r="I489">
        <f>COUNTIFS(helpdesk_tickets!$C$3:$C$551,H489)</f>
        <v>1</v>
      </c>
    </row>
    <row r="490" spans="8:9" x14ac:dyDescent="0.2">
      <c r="H490" t="str">
        <f>helpdesk_tickets!U469</f>
        <v>Java loads but won't launch applet</v>
      </c>
      <c r="I490">
        <f>COUNTIFS(helpdesk_tickets!$C$3:$C$551,H490)</f>
        <v>1</v>
      </c>
    </row>
    <row r="491" spans="8:9" x14ac:dyDescent="0.2">
      <c r="H491" t="str">
        <f>helpdesk_tickets!U470</f>
        <v>Slow Performance</v>
      </c>
      <c r="I491">
        <f>COUNTIFS(helpdesk_tickets!$C$3:$C$551,H491)</f>
        <v>1</v>
      </c>
    </row>
    <row r="492" spans="8:9" x14ac:dyDescent="0.2">
      <c r="H492" t="str">
        <f>helpdesk_tickets!U471</f>
        <v>UP Los Baños not included in PMP</v>
      </c>
      <c r="I492">
        <f>COUNTIFS(helpdesk_tickets!$C$3:$C$551,H492)</f>
        <v>1</v>
      </c>
    </row>
    <row r="493" spans="8:9" x14ac:dyDescent="0.2">
      <c r="H493" t="str">
        <f>helpdesk_tickets!U472</f>
        <v>SPMS - Approver's Page</v>
      </c>
      <c r="I493">
        <f>COUNTIFS(helpdesk_tickets!$C$3:$C$551,H493)</f>
        <v>1</v>
      </c>
    </row>
    <row r="494" spans="8:9" x14ac:dyDescent="0.2">
      <c r="H494" t="str">
        <f>helpdesk_tickets!U473</f>
        <v>Self Service - Legislative Information</v>
      </c>
      <c r="I494">
        <f>COUNTIFS(helpdesk_tickets!$C$3:$C$551,H494)</f>
        <v>1</v>
      </c>
    </row>
    <row r="495" spans="8:9" x14ac:dyDescent="0.2">
      <c r="H495" t="str">
        <f>helpdesk_tickets!U474</f>
        <v>Applying Withholding Tax</v>
      </c>
      <c r="I495">
        <f>COUNTIFS(helpdesk_tickets!$C$3:$C$551,H495)</f>
        <v>1</v>
      </c>
    </row>
    <row r="496" spans="8:9" x14ac:dyDescent="0.2">
      <c r="H496" t="str">
        <f>helpdesk_tickets!U475</f>
        <v>Error Uploading Template in Report Definition</v>
      </c>
      <c r="I496">
        <f>COUNTIFS(helpdesk_tickets!$C$3:$C$551,H496)</f>
        <v>1</v>
      </c>
    </row>
    <row r="497" spans="8:9" x14ac:dyDescent="0.2">
      <c r="H497" t="str">
        <f>helpdesk_tickets!U476</f>
        <v>Chedft_2018 Error Generating</v>
      </c>
      <c r="I497">
        <f>COUNTIFS(helpdesk_tickets!$C$3:$C$551,H497)</f>
        <v>1</v>
      </c>
    </row>
    <row r="498" spans="8:9" x14ac:dyDescent="0.2">
      <c r="H498" t="str">
        <f>helpdesk_tickets!U477</f>
        <v>Create Accounting Warning Error Messages</v>
      </c>
      <c r="I498">
        <f>COUNTIFS(helpdesk_tickets!$C$3:$C$551,H498)</f>
        <v>1</v>
      </c>
    </row>
    <row r="499" spans="8:9" x14ac:dyDescent="0.2">
      <c r="H499" t="str">
        <f>helpdesk_tickets!U478</f>
        <v>FORTIGATE 200E Expiration.</v>
      </c>
      <c r="I499">
        <f>COUNTIFS(helpdesk_tickets!$C$3:$C$551,H499)</f>
        <v>1</v>
      </c>
    </row>
    <row r="500" spans="8:9" x14ac:dyDescent="0.2">
      <c r="H500" t="str">
        <f>helpdesk_tickets!U479</f>
        <v>SQL ERROR</v>
      </c>
      <c r="I500">
        <f>COUNTIFS(helpdesk_tickets!$C$3:$C$551,H500)</f>
        <v>1</v>
      </c>
    </row>
    <row r="501" spans="8:9" x14ac:dyDescent="0.2">
      <c r="H501" t="str">
        <f>helpdesk_tickets!U480</f>
        <v>JDE Slowdown 04 February 2019</v>
      </c>
      <c r="I501">
        <f>COUNTIFS(helpdesk_tickets!$C$3:$C$551,H501)</f>
        <v>1</v>
      </c>
    </row>
    <row r="502" spans="8:9" x14ac:dyDescent="0.2">
      <c r="H502" t="str">
        <f>helpdesk_tickets!U481</f>
        <v>JDE Slowdown 29 January 2019</v>
      </c>
      <c r="I502">
        <f>COUNTIFS(helpdesk_tickets!$C$3:$C$551,H502)</f>
        <v>1</v>
      </c>
    </row>
    <row r="503" spans="8:9" x14ac:dyDescent="0.2">
      <c r="H503" t="str">
        <f>helpdesk_tickets!U482</f>
        <v>JDE Prod Slowdown (17 Apr 2019)</v>
      </c>
      <c r="I503">
        <f>COUNTIFS(helpdesk_tickets!$C$3:$C$551,H503)</f>
        <v>1</v>
      </c>
    </row>
    <row r="504" spans="8:9" x14ac:dyDescent="0.2">
      <c r="H504" t="str">
        <f>helpdesk_tickets!U483</f>
        <v>JDE PROD - Request not completing (22 Apr 2019)</v>
      </c>
      <c r="I504">
        <f>COUNTIFS(helpdesk_tickets!$C$3:$C$551,H504)</f>
        <v>1</v>
      </c>
    </row>
    <row r="505" spans="8:9" x14ac:dyDescent="0.2">
      <c r="H505" t="str">
        <f>helpdesk_tickets!U484</f>
        <v>JDE Prod Error - Fail Web Server (08 Apr 2019)</v>
      </c>
      <c r="I505">
        <f>COUNTIFS(helpdesk_tickets!$C$3:$C$551,H505)</f>
        <v>1</v>
      </c>
    </row>
    <row r="506" spans="8:9" x14ac:dyDescent="0.2">
      <c r="H506" t="str">
        <f>helpdesk_tickets!U485</f>
        <v>JDE PROD - Slowdown access (24 Apr 2019)</v>
      </c>
      <c r="I506">
        <f>COUNTIFS(helpdesk_tickets!$C$3:$C$551,H506)</f>
        <v>1</v>
      </c>
    </row>
    <row r="507" spans="8:9" x14ac:dyDescent="0.2">
      <c r="H507" t="str">
        <f>helpdesk_tickets!U486</f>
        <v>JDE PROD - Error in Workflow Background Process</v>
      </c>
      <c r="I507">
        <f>COUNTIFS(helpdesk_tickets!$C$3:$C$551,H507)</f>
        <v>1</v>
      </c>
    </row>
    <row r="508" spans="8:9" x14ac:dyDescent="0.2">
      <c r="H508" t="str">
        <f>helpdesk_tickets!U487</f>
        <v>oracle HRMS - Element Entry setup</v>
      </c>
      <c r="I508">
        <f>COUNTIFS(helpdesk_tickets!$C$3:$C$551,H508)</f>
        <v>1</v>
      </c>
    </row>
    <row r="509" spans="8:9" x14ac:dyDescent="0.2">
      <c r="H509" t="str">
        <f>helpdesk_tickets!U488</f>
        <v>Unable to Login in Prod Instance</v>
      </c>
      <c r="I509">
        <f>COUNTIFS(helpdesk_tickets!$C$3:$C$551,H509)</f>
        <v>1</v>
      </c>
    </row>
    <row r="510" spans="8:9" x14ac:dyDescent="0.2">
      <c r="H510" t="str">
        <f>helpdesk_tickets!U489</f>
        <v>JDE Prod Slowdown 04 April 2019</v>
      </c>
      <c r="I510">
        <f>COUNTIFS(helpdesk_tickets!$C$3:$C$551,H510)</f>
        <v>1</v>
      </c>
    </row>
    <row r="511" spans="8:9" x14ac:dyDescent="0.2">
      <c r="H511" t="str">
        <f>helpdesk_tickets!U490</f>
        <v>Error Loading Position List in Authority to Travel</v>
      </c>
      <c r="I511">
        <f>COUNTIFS(helpdesk_tickets!$C$3:$C$551,H511)</f>
        <v>1</v>
      </c>
    </row>
    <row r="512" spans="8:9" x14ac:dyDescent="0.2">
      <c r="H512" t="str">
        <f>helpdesk_tickets!U491</f>
        <v>Create specific function in the Responsibility</v>
      </c>
      <c r="I512">
        <f>COUNTIFS(helpdesk_tickets!$C$3:$C$551,H512)</f>
        <v>1</v>
      </c>
    </row>
    <row r="513" spans="8:9" x14ac:dyDescent="0.2">
      <c r="H513" t="str">
        <f>helpdesk_tickets!U492</f>
        <v>ERROR 504</v>
      </c>
      <c r="I513">
        <f>COUNTIFS(helpdesk_tickets!$C$3:$C$551,H513)</f>
        <v>1</v>
      </c>
    </row>
    <row r="514" spans="8:9" x14ac:dyDescent="0.2">
      <c r="H514" t="str">
        <f>helpdesk_tickets!U493</f>
        <v>JDE Prod not available (08 August 2019)</v>
      </c>
      <c r="I514">
        <f>COUNTIFS(helpdesk_tickets!$C$3:$C$551,H514)</f>
        <v>1</v>
      </c>
    </row>
    <row r="515" spans="8:9" x14ac:dyDescent="0.2">
      <c r="H515" t="str">
        <f>helpdesk_tickets!U494</f>
        <v>SAP is not Accessible</v>
      </c>
      <c r="I515">
        <f>COUNTIFS(helpdesk_tickets!$C$3:$C$551,H515)</f>
        <v>1</v>
      </c>
    </row>
    <row r="516" spans="8:9" x14ac:dyDescent="0.2">
      <c r="H516" t="str">
        <f>helpdesk_tickets!U495</f>
        <v>CANNOT LOGIN IN SAP</v>
      </c>
      <c r="I516">
        <f>COUNTIFS(helpdesk_tickets!$C$3:$C$551,H516)</f>
        <v>1</v>
      </c>
    </row>
    <row r="517" spans="8:9" x14ac:dyDescent="0.2">
      <c r="H517" t="str">
        <f>helpdesk_tickets!U496</f>
        <v>PALO ALTO DEVICE NO LIGHTS ON LAN PORTS</v>
      </c>
      <c r="I517">
        <f>COUNTIFS(helpdesk_tickets!$C$3:$C$551,H517)</f>
        <v>1</v>
      </c>
    </row>
    <row r="518" spans="8:9" x14ac:dyDescent="0.2">
      <c r="H518" t="str">
        <f>helpdesk_tickets!U497</f>
        <v>BPM Staging error</v>
      </c>
      <c r="I518">
        <f>COUNTIFS(helpdesk_tickets!$C$3:$C$551,H518)</f>
        <v>1</v>
      </c>
    </row>
    <row r="519" spans="8:9" x14ac:dyDescent="0.2">
      <c r="H519" t="str">
        <f>helpdesk_tickets!U498</f>
        <v>Batch Process of student groups not working.</v>
      </c>
      <c r="I519">
        <f>COUNTIFS(helpdesk_tickets!$C$3:$C$551,H519)</f>
        <v>1</v>
      </c>
    </row>
    <row r="520" spans="8:9" x14ac:dyDescent="0.2">
      <c r="H520" t="str">
        <f>helpdesk_tickets!U499</f>
        <v>Delete or Rollback a payroll run</v>
      </c>
      <c r="I520">
        <f>COUNTIFS(helpdesk_tickets!$C$3:$C$551,H520)</f>
        <v>1</v>
      </c>
    </row>
    <row r="521" spans="8:9" x14ac:dyDescent="0.2">
      <c r="H521" t="str">
        <f>helpdesk_tickets!U500</f>
        <v>SAP Production Downtime Issue - Nov 21, 22</v>
      </c>
      <c r="I521">
        <f>COUNTIFS(helpdesk_tickets!$C$3:$C$551,H521)</f>
        <v>1</v>
      </c>
    </row>
    <row r="522" spans="8:9" x14ac:dyDescent="0.2">
      <c r="H522" t="str">
        <f>helpdesk_tickets!U501</f>
        <v>Request for reconfigure of Palo Alto</v>
      </c>
      <c r="I522">
        <f>COUNTIFS(helpdesk_tickets!$C$3:$C$551,H522)</f>
        <v>1</v>
      </c>
    </row>
    <row r="523" spans="8:9" x14ac:dyDescent="0.2">
      <c r="H523" t="str">
        <f>helpdesk_tickets!U502</f>
        <v>Slow loading in SAP - Jan 3, 6 2020</v>
      </c>
      <c r="I523">
        <f>COUNTIFS(helpdesk_tickets!$C$3:$C$551,H523)</f>
        <v>1</v>
      </c>
    </row>
    <row r="524" spans="8:9" x14ac:dyDescent="0.2">
      <c r="H524" t="str">
        <f>helpdesk_tickets!U503</f>
        <v>Error on Finish Enrolling</v>
      </c>
      <c r="I524">
        <f>COUNTIFS(helpdesk_tickets!$C$3:$C$551,H524)</f>
        <v>1</v>
      </c>
    </row>
    <row r="525" spans="8:9" x14ac:dyDescent="0.2">
      <c r="H525" t="str">
        <f>helpdesk_tickets!U504</f>
        <v>SQL Access Manager SQL Error</v>
      </c>
      <c r="I525">
        <f>COUNTIFS(helpdesk_tickets!$C$3:$C$551,H525)</f>
        <v>1</v>
      </c>
    </row>
    <row r="526" spans="8:9" x14ac:dyDescent="0.2">
      <c r="H526" t="str">
        <f>helpdesk_tickets!U505</f>
        <v>PROD: Slowdown of JDE in Production instance</v>
      </c>
      <c r="I526">
        <f>COUNTIFS(helpdesk_tickets!$C$3:$C$551,H526)</f>
        <v>1</v>
      </c>
    </row>
    <row r="527" spans="8:9" x14ac:dyDescent="0.2">
      <c r="H527" t="str">
        <f>helpdesk_tickets!U506</f>
        <v>PROD: Inactive Phase / Status: No Manager</v>
      </c>
      <c r="I527">
        <f>COUNTIFS(helpdesk_tickets!$C$3:$C$551,H527)</f>
        <v>1</v>
      </c>
    </row>
    <row r="528" spans="8:9" x14ac:dyDescent="0.2">
      <c r="H528" t="str">
        <f>helpdesk_tickets!U507</f>
        <v>System Downtime</v>
      </c>
      <c r="I528">
        <f>COUNTIFS(helpdesk_tickets!$C$3:$C$551,H528)</f>
        <v>1</v>
      </c>
    </row>
    <row r="529" spans="8:9" x14ac:dyDescent="0.2">
      <c r="H529" t="str">
        <f>helpdesk_tickets!U508</f>
        <v>SAP PRODUCTION IS DOWN</v>
      </c>
      <c r="I529">
        <f>COUNTIFS(helpdesk_tickets!$C$3:$C$551,H529)</f>
        <v>1</v>
      </c>
    </row>
    <row r="530" spans="8:9" x14ac:dyDescent="0.2">
      <c r="H530" t="str">
        <f>helpdesk_tickets!U509</f>
        <v>SAP NOT ACCESSIBLE</v>
      </c>
      <c r="I530">
        <f>COUNTIFS(helpdesk_tickets!$C$3:$C$551,H530)</f>
        <v>1</v>
      </c>
    </row>
    <row r="531" spans="8:9" x14ac:dyDescent="0.2">
      <c r="H531" t="str">
        <f>helpdesk_tickets!U510</f>
        <v>Laptop Repair</v>
      </c>
      <c r="I531">
        <f>COUNTIFS(helpdesk_tickets!$C$3:$C$551,H531)</f>
        <v>1</v>
      </c>
    </row>
    <row r="532" spans="8:9" x14ac:dyDescent="0.2">
      <c r="H532" t="str">
        <f>helpdesk_tickets!U511</f>
        <v>ERROR FOR WINSCP APPLICATION</v>
      </c>
      <c r="I532">
        <f>COUNTIFS(helpdesk_tickets!$C$3:$C$551,H532)</f>
        <v>1</v>
      </c>
    </row>
    <row r="533" spans="8:9" x14ac:dyDescent="0.2">
      <c r="H533" t="str">
        <f>helpdesk_tickets!U512</f>
        <v>ERROR 504 GATEWAY TIMEOUT</v>
      </c>
      <c r="I533">
        <f>COUNTIFS(helpdesk_tickets!$C$3:$C$551,H533)</f>
        <v>1</v>
      </c>
    </row>
    <row r="534" spans="8:9" x14ac:dyDescent="0.2">
      <c r="H534" t="str">
        <f>helpdesk_tickets!U513</f>
        <v>Port Issue After Patching Activity (23-AUG-20)</v>
      </c>
      <c r="I534">
        <f>COUNTIFS(helpdesk_tickets!$C$3:$C$551,H534)</f>
        <v>1</v>
      </c>
    </row>
    <row r="535" spans="8:9" x14ac:dyDescent="0.2">
      <c r="H535" t="str">
        <f>helpdesk_tickets!U514</f>
        <v>Requesting a Server for Deployment</v>
      </c>
      <c r="I535">
        <f>COUNTIFS(helpdesk_tickets!$C$3:$C$551,H535)</f>
        <v>1</v>
      </c>
    </row>
    <row r="536" spans="8:9" x14ac:dyDescent="0.2">
      <c r="H536" t="str">
        <f>helpdesk_tickets!U515</f>
        <v>Absence Duration</v>
      </c>
      <c r="I536">
        <f>COUNTIFS(helpdesk_tickets!$C$3:$C$551,H536)</f>
        <v>1</v>
      </c>
    </row>
    <row r="537" spans="8:9" x14ac:dyDescent="0.2">
      <c r="H537" t="str">
        <f>helpdesk_tickets!U516</f>
        <v>Can't Access PROD Instance</v>
      </c>
      <c r="I537">
        <f>COUNTIFS(helpdesk_tickets!$C$3:$C$551,H537)</f>
        <v>1</v>
      </c>
    </row>
    <row r="538" spans="8:9" x14ac:dyDescent="0.2">
      <c r="H538" t="str">
        <f>helpdesk_tickets!U517</f>
        <v>LOGIN ISSUE</v>
      </c>
      <c r="I538">
        <f>COUNTIFS(helpdesk_tickets!$C$3:$C$551,H538)</f>
        <v>1</v>
      </c>
    </row>
    <row r="539" spans="8:9" x14ac:dyDescent="0.2">
      <c r="H539" t="str">
        <f>helpdesk_tickets!U518</f>
        <v>Open VPN Authenticator App Setup</v>
      </c>
      <c r="I539">
        <f>COUNTIFS(helpdesk_tickets!$C$3:$C$551,H539)</f>
        <v>1</v>
      </c>
    </row>
    <row r="540" spans="8:9" x14ac:dyDescent="0.2">
      <c r="H540" t="str">
        <f>helpdesk_tickets!U519</f>
        <v>HR Technical Analyzer in TEST</v>
      </c>
      <c r="I540">
        <f>COUNTIFS(helpdesk_tickets!$C$3:$C$551,H540)</f>
        <v>1</v>
      </c>
    </row>
    <row r="541" spans="8:9" x14ac:dyDescent="0.2">
      <c r="H541" t="str">
        <f>helpdesk_tickets!U520</f>
        <v>12/03/2020 7:45-7:55 Slow Performance</v>
      </c>
      <c r="I541">
        <f>COUNTIFS(helpdesk_tickets!$C$3:$C$551,H541)</f>
        <v>1</v>
      </c>
    </row>
    <row r="542" spans="8:9" x14ac:dyDescent="0.2">
      <c r="H542" t="str">
        <f>helpdesk_tickets!U521</f>
        <v>12/01/2020 12:00PM "bea.jolt" login error</v>
      </c>
      <c r="I542">
        <f>COUNTIFS(helpdesk_tickets!$C$3:$C$551,H542)</f>
        <v>1</v>
      </c>
    </row>
    <row r="543" spans="8:9" x14ac:dyDescent="0.2">
      <c r="H543" t="str">
        <f>helpdesk_tickets!U522</f>
        <v>11/26/2020 9:10PM LOGIN ISSUE</v>
      </c>
      <c r="I543">
        <f>COUNTIFS(helpdesk_tickets!$C$3:$C$551,H543)</f>
        <v>1</v>
      </c>
    </row>
    <row r="544" spans="8:9" x14ac:dyDescent="0.2">
      <c r="H544" t="str">
        <f>helpdesk_tickets!U523</f>
        <v>11/25/2020 1:41PM LOGIN ISSUE</v>
      </c>
      <c r="I544">
        <f>COUNTIFS(helpdesk_tickets!$C$3:$C$551,H544)</f>
        <v>1</v>
      </c>
    </row>
    <row r="545" spans="8:9" x14ac:dyDescent="0.2">
      <c r="H545" t="str">
        <f>helpdesk_tickets!U524</f>
        <v>11/25/2020 8:34PM LOGIN ISSUE</v>
      </c>
      <c r="I545">
        <f>COUNTIFS(helpdesk_tickets!$C$3:$C$551,H545)</f>
        <v>1</v>
      </c>
    </row>
    <row r="546" spans="8:9" x14ac:dyDescent="0.2">
      <c r="H546" t="str">
        <f>helpdesk_tickets!U525</f>
        <v>ERROR 504 GATEWAY TIMEOUT AGAIN</v>
      </c>
      <c r="I546">
        <f>COUNTIFS(helpdesk_tickets!$C$3:$C$551,H546)</f>
        <v>1</v>
      </c>
    </row>
    <row r="547" spans="8:9" x14ac:dyDescent="0.2">
      <c r="H547" t="str">
        <f>helpdesk_tickets!U526</f>
        <v>JDE Slow Down</v>
      </c>
      <c r="I547">
        <f>COUNTIFS(helpdesk_tickets!$C$3:$C$551,H547)</f>
        <v>1</v>
      </c>
    </row>
    <row r="548" spans="8:9" x14ac:dyDescent="0.2">
      <c r="H548" t="str">
        <f>helpdesk_tickets!U527</f>
        <v>JDE Slowdown</v>
      </c>
      <c r="I548">
        <f>COUNTIFS(helpdesk_tickets!$C$3:$C$551,H548)</f>
        <v>1</v>
      </c>
    </row>
    <row r="549" spans="8:9" x14ac:dyDescent="0.2">
      <c r="H549" t="str">
        <f>helpdesk_tickets!U528</f>
        <v>Public IP Trusted Certificate Authority Error</v>
      </c>
      <c r="I549">
        <f>COUNTIFS(helpdesk_tickets!$C$3:$C$551,H549)</f>
        <v>1</v>
      </c>
    </row>
    <row r="550" spans="8:9" x14ac:dyDescent="0.2">
      <c r="H550" t="str">
        <f>helpdesk_tickets!U529</f>
        <v>Approval Workflow Error</v>
      </c>
      <c r="I550">
        <f>COUNTIFS(helpdesk_tickets!$C$3:$C$551,H550)</f>
        <v>1</v>
      </c>
    </row>
    <row r="551" spans="8:9" x14ac:dyDescent="0.2">
      <c r="H551" t="str">
        <f>helpdesk_tickets!U530</f>
        <v>Error Displaying in Different Module</v>
      </c>
      <c r="I551">
        <f>COUNTIFS(helpdesk_tickets!$C$3:$C$551,H551)</f>
        <v>0</v>
      </c>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7DE40-AEE7-491D-B795-0B8310F879A8}">
  <sheetPr codeName="Sheet4"/>
  <dimension ref="B1:N73"/>
  <sheetViews>
    <sheetView workbookViewId="0">
      <selection activeCell="B35" sqref="B35"/>
    </sheetView>
  </sheetViews>
  <sheetFormatPr defaultRowHeight="12.75" x14ac:dyDescent="0.2"/>
  <cols>
    <col min="2" max="2" width="34.140625" bestFit="1" customWidth="1"/>
    <col min="3" max="3" width="28.7109375" bestFit="1" customWidth="1"/>
    <col min="4" max="4" width="29" bestFit="1" customWidth="1"/>
    <col min="5" max="5" width="26" bestFit="1" customWidth="1"/>
    <col min="6" max="6" width="24" bestFit="1" customWidth="1"/>
    <col min="7" max="7" width="25.28515625" bestFit="1" customWidth="1"/>
  </cols>
  <sheetData>
    <row r="1" spans="2:14" x14ac:dyDescent="0.2">
      <c r="B1" s="15" t="s">
        <v>725</v>
      </c>
      <c r="C1" s="15"/>
      <c r="D1" s="15"/>
      <c r="E1" s="15"/>
      <c r="F1" s="15"/>
      <c r="G1" s="15"/>
      <c r="H1" s="15"/>
      <c r="I1" s="15"/>
      <c r="J1" s="15"/>
      <c r="K1" s="15"/>
      <c r="L1" s="15"/>
      <c r="M1" s="15"/>
      <c r="N1" s="15"/>
    </row>
    <row r="3" spans="2:14" x14ac:dyDescent="0.2">
      <c r="B3" t="s">
        <v>726</v>
      </c>
      <c r="C3" t="s">
        <v>727</v>
      </c>
      <c r="D3" t="s">
        <v>728</v>
      </c>
      <c r="E3" t="s">
        <v>729</v>
      </c>
      <c r="F3" t="s">
        <v>730</v>
      </c>
      <c r="G3" t="s">
        <v>731</v>
      </c>
    </row>
    <row r="4" spans="2:14" x14ac:dyDescent="0.2">
      <c r="B4">
        <f>COUNTIFS(helpdesk_tickets!M2:M550,helpdesk_tickets!M528,helpdesk_tickets!P2:P550,helpdesk_tickets!P528)</f>
        <v>33</v>
      </c>
      <c r="C4">
        <f>COUNTIFS(helpdesk_tickets!M2:M550,helpdesk_tickets!M527,helpdesk_tickets!P2:P550,helpdesk_tickets!P523)</f>
        <v>0</v>
      </c>
      <c r="D4">
        <f>COUNTIFS(helpdesk_tickets!M2:M550,helpdesk_tickets!M3,helpdesk_tickets!P2:P550,helpdesk_tickets!P69)</f>
        <v>5</v>
      </c>
      <c r="E4">
        <f>COUNTIFS(helpdesk_tickets!M2:M550,helpdesk_tickets!M528,helpdesk_tickets!O2:O550,helpdesk_tickets!O528)</f>
        <v>32</v>
      </c>
      <c r="F4">
        <f>COUNTIFS(helpdesk_tickets!M2:M550,helpdesk_tickets!M536,helpdesk_tickets!O2:O550,helpdesk_tickets!O3)</f>
        <v>0</v>
      </c>
      <c r="G4">
        <f>COUNTIFS(helpdesk_tickets!M2:M550,helpdesk_tickets!M3,helpdesk_tickets!O2:O550,helpdesk_tickets!O528)</f>
        <v>9</v>
      </c>
    </row>
    <row r="7" spans="2:14" x14ac:dyDescent="0.2">
      <c r="B7" t="s">
        <v>732</v>
      </c>
      <c r="C7" t="s">
        <v>733</v>
      </c>
      <c r="D7" t="s">
        <v>734</v>
      </c>
      <c r="F7" t="s">
        <v>735</v>
      </c>
      <c r="G7" t="s">
        <v>736</v>
      </c>
    </row>
    <row r="8" spans="2:14" x14ac:dyDescent="0.2">
      <c r="B8">
        <f>COUNTIFS(helpdesk_tickets!M2:M550,helpdesk_tickets!M528,helpdesk_tickets!O2:O550,helpdesk_tickets!O2)</f>
        <v>32</v>
      </c>
      <c r="C8">
        <f>COUNTIFS(helpdesk_tickets!M2:M550,helpdesk_tickets!M526,helpdesk_tickets!O2:O550,helpdesk_tickets!O531)</f>
        <v>471</v>
      </c>
      <c r="D8">
        <f>COUNTIFS(helpdesk_tickets!M2:M550,helpdesk_tickets!M3,helpdesk_tickets!O2:O550,helpdesk_tickets!O530)</f>
        <v>5</v>
      </c>
      <c r="F8" t="s">
        <v>620</v>
      </c>
      <c r="G8">
        <f>COUNTIF(helpdesk_tickets!N2:N160,helpdesk_tickets!N79)</f>
        <v>28</v>
      </c>
    </row>
    <row r="9" spans="2:14" x14ac:dyDescent="0.2">
      <c r="F9">
        <v>2017</v>
      </c>
      <c r="G9">
        <f>COUNTIFS(helpdesk_tickets!N2:N160,"&gt;=1/1/2017",helpdesk_tickets!N2:N160,"&lt;=31/12/2017")</f>
        <v>0</v>
      </c>
    </row>
    <row r="10" spans="2:14" x14ac:dyDescent="0.2">
      <c r="F10">
        <v>2018</v>
      </c>
      <c r="G10">
        <f>COUNTIFS(helpdesk_tickets!N2:N160,"&gt;=1/1/2018",helpdesk_tickets!N2:N160,"&lt;=31/12/2018")</f>
        <v>0</v>
      </c>
    </row>
    <row r="11" spans="2:14" x14ac:dyDescent="0.2">
      <c r="F11">
        <v>2019</v>
      </c>
      <c r="G11">
        <f>COUNTIFS(helpdesk_tickets!N2:N160,"&gt;=1/1/2019",helpdesk_tickets!N2:N160,"&lt;=31/12/2019")</f>
        <v>83</v>
      </c>
    </row>
    <row r="12" spans="2:14" x14ac:dyDescent="0.2">
      <c r="F12">
        <v>2020</v>
      </c>
      <c r="G12">
        <f>COUNTIFS(helpdesk_tickets!N2:N160,"&gt;=1/1/2020",helpdesk_tickets!N2:N160,"&lt;=31/12/2020")</f>
        <v>37</v>
      </c>
    </row>
    <row r="13" spans="2:14" x14ac:dyDescent="0.2">
      <c r="F13">
        <v>2021</v>
      </c>
      <c r="G13">
        <f>COUNTIFS(helpdesk_tickets!N2:N160,"&gt;=1/1/2021",helpdesk_tickets!N2:N160,"&lt;=31/12/2021")</f>
        <v>10</v>
      </c>
    </row>
    <row r="14" spans="2:14" x14ac:dyDescent="0.2">
      <c r="F14">
        <v>2022</v>
      </c>
      <c r="G14">
        <f>COUNTIFS(helpdesk_tickets!N2:N160,"&gt;=1/1/2022",helpdesk_tickets!N2:N160,"&lt;=31/12/2022")</f>
        <v>0</v>
      </c>
    </row>
    <row r="15" spans="2:14" x14ac:dyDescent="0.2">
      <c r="F15">
        <v>2023</v>
      </c>
      <c r="G15">
        <f>COUNTIFS(helpdesk_tickets!N2:N160,"&gt;=1/1/2023",helpdesk_tickets!N2:N160,"&lt;=31/12/2023")</f>
        <v>1</v>
      </c>
    </row>
    <row r="18" spans="2:6" x14ac:dyDescent="0.2">
      <c r="B18" t="s">
        <v>737</v>
      </c>
      <c r="C18" t="s">
        <v>704</v>
      </c>
    </row>
    <row r="19" spans="2:6" x14ac:dyDescent="0.2">
      <c r="B19" t="s">
        <v>738</v>
      </c>
      <c r="C19">
        <f>COUNTIFS(helpdesk_tickets!J2:J550,helpdesk_tickets!J524,helpdesk_tickets!O2:O550,helpdesk_tickets!O528)</f>
        <v>36</v>
      </c>
    </row>
    <row r="20" spans="2:6" x14ac:dyDescent="0.2">
      <c r="B20" t="s">
        <v>739</v>
      </c>
      <c r="C20">
        <f>COUNTIFS(helpdesk_tickets!J2:J550,helpdesk_tickets!J521,helpdesk_tickets!O2:O550,helpdesk_tickets!O528)</f>
        <v>5</v>
      </c>
    </row>
    <row r="21" spans="2:6" x14ac:dyDescent="0.2">
      <c r="B21" t="s">
        <v>620</v>
      </c>
      <c r="C21">
        <v>2</v>
      </c>
    </row>
    <row r="24" spans="2:6" x14ac:dyDescent="0.2">
      <c r="B24" t="s">
        <v>740</v>
      </c>
      <c r="C24" t="s">
        <v>704</v>
      </c>
    </row>
    <row r="25" spans="2:6" x14ac:dyDescent="0.2">
      <c r="B25" t="s">
        <v>741</v>
      </c>
      <c r="C25">
        <f>COUNTIFS(helpdesk_tickets!J2:J550,helpdesk_tickets!J528,helpdesk_tickets!O2:O550,helpdesk_tickets!O520)</f>
        <v>337</v>
      </c>
    </row>
    <row r="26" spans="2:6" x14ac:dyDescent="0.2">
      <c r="B26" t="s">
        <v>742</v>
      </c>
      <c r="C26">
        <f>COUNTIFS(helpdesk_tickets!J2:J550,helpdesk_tickets!J521,helpdesk_tickets!O2:O550,helpdesk_tickets!O519)</f>
        <v>169</v>
      </c>
    </row>
    <row r="27" spans="2:6" x14ac:dyDescent="0.2">
      <c r="B27" t="s">
        <v>620</v>
      </c>
      <c r="C27">
        <v>2</v>
      </c>
    </row>
    <row r="30" spans="2:6" x14ac:dyDescent="0.2">
      <c r="B30" t="s">
        <v>744</v>
      </c>
      <c r="C30" t="s">
        <v>743</v>
      </c>
      <c r="D30" t="s">
        <v>746</v>
      </c>
      <c r="E30" t="s">
        <v>745</v>
      </c>
      <c r="F30" t="s">
        <v>747</v>
      </c>
    </row>
    <row r="31" spans="2:6" x14ac:dyDescent="0.2">
      <c r="B31" t="str">
        <f>helpdesk_tickets!S2</f>
        <v>Roland Brown</v>
      </c>
      <c r="C31">
        <f>COUNTIFS(helpdesk_tickets!F2:F550,helpdesk_tickets!F550,helpdesk_tickets!H2:H550,helpdesk_tickets!H3)</f>
        <v>0</v>
      </c>
      <c r="D31">
        <f>COUNTIFS(helpdesk_tickets!$F$2:$F$550,'summary 2'!B31,helpdesk_tickets!$H$2:$H$550,helpdesk_tickets!$H$59)</f>
        <v>0</v>
      </c>
      <c r="E31">
        <f>COUNTIFS(helpdesk_tickets!$F$2:$F$550,'summary 2'!B31,helpdesk_tickets!$H$2:$H$550,helpdesk_tickets!$H$185)</f>
        <v>1</v>
      </c>
      <c r="F31">
        <f>COUNTIFS(helpdesk_tickets!$F$2:$F$550,'summary 2'!B31,helpdesk_tickets!$H$2:$H$550,helpdesk_tickets!$H$536)</f>
        <v>1</v>
      </c>
    </row>
    <row r="32" spans="2:6" x14ac:dyDescent="0.2">
      <c r="B32" t="str">
        <f>helpdesk_tickets!S3</f>
        <v>Pradeep Sharma</v>
      </c>
      <c r="C32">
        <f>COUNTIFS(helpdesk_tickets!F2:F550,helpdesk_tickets!F549,helpdesk_tickets!H2:H550,helpdesk_tickets!H3)</f>
        <v>0</v>
      </c>
      <c r="D32">
        <f>COUNTIFS(helpdesk_tickets!$F$2:$F$550,'summary 2'!B32,helpdesk_tickets!$H$2:$H$550,helpdesk_tickets!$H$59)</f>
        <v>0</v>
      </c>
      <c r="E32">
        <f>COUNTIFS(helpdesk_tickets!$F$2:$F$550,'summary 2'!B32,helpdesk_tickets!$H$2:$H$550,helpdesk_tickets!$H$185)</f>
        <v>8</v>
      </c>
      <c r="F32">
        <f>COUNTIFS(helpdesk_tickets!$F$2:$F$550,'summary 2'!B32,helpdesk_tickets!$H$2:$H$550,helpdesk_tickets!$H$536)</f>
        <v>1</v>
      </c>
    </row>
    <row r="33" spans="2:6" x14ac:dyDescent="0.2">
      <c r="B33" t="str">
        <f>helpdesk_tickets!S4</f>
        <v>John Brown</v>
      </c>
      <c r="C33">
        <f>COUNTIFS(helpdesk_tickets!F2:F550,B33,helpdesk_tickets!H2:H550,helpdesk_tickets!H3)</f>
        <v>2</v>
      </c>
      <c r="D33">
        <f>COUNTIFS(helpdesk_tickets!$F$2:$F$550,'summary 2'!B33,helpdesk_tickets!$H$2:$H$550,helpdesk_tickets!$H$59)</f>
        <v>11</v>
      </c>
      <c r="E33">
        <f>COUNTIFS(helpdesk_tickets!$F$2:$F$550,'summary 2'!B33,helpdesk_tickets!$H$2:$H$550,helpdesk_tickets!$H$185)</f>
        <v>15</v>
      </c>
      <c r="F33">
        <f>COUNTIFS(helpdesk_tickets!$F$2:$F$550,'summary 2'!B33,helpdesk_tickets!$H$2:$H$550,helpdesk_tickets!$H$536)</f>
        <v>9</v>
      </c>
    </row>
    <row r="34" spans="2:6" x14ac:dyDescent="0.2">
      <c r="B34" t="str">
        <f>helpdesk_tickets!S5</f>
        <v>Jasper John</v>
      </c>
      <c r="C34">
        <f>COUNTIFS(helpdesk_tickets!$F$2:$F$550,B34,helpdesk_tickets!$H$2:$H$550,helpdesk_tickets!$H$3)</f>
        <v>4</v>
      </c>
      <c r="D34">
        <f>COUNTIFS(helpdesk_tickets!$F$2:$F$550,'summary 2'!B34,helpdesk_tickets!$H$2:$H$550,helpdesk_tickets!$H$59)</f>
        <v>7</v>
      </c>
      <c r="E34">
        <f>COUNTIFS(helpdesk_tickets!$F$2:$F$550,'summary 2'!B34,helpdesk_tickets!$H$2:$H$550,helpdesk_tickets!$H$185)</f>
        <v>21</v>
      </c>
      <c r="F34">
        <f>COUNTIFS(helpdesk_tickets!$F$2:$F$550,'summary 2'!B34,helpdesk_tickets!$H$2:$H$550,helpdesk_tickets!$H$536)</f>
        <v>6</v>
      </c>
    </row>
    <row r="35" spans="2:6" x14ac:dyDescent="0.2">
      <c r="B35" t="str">
        <f>helpdesk_tickets!S6</f>
        <v>Aurora Miller</v>
      </c>
      <c r="C35">
        <f>COUNTIFS(helpdesk_tickets!$F$2:$F$550,B35,helpdesk_tickets!$H$2:$H$550,helpdesk_tickets!$H$3)</f>
        <v>13</v>
      </c>
      <c r="D35">
        <f>COUNTIFS(helpdesk_tickets!$F$2:$F$550,'summary 2'!B35,helpdesk_tickets!$H$2:$H$550,helpdesk_tickets!$H$59)</f>
        <v>10</v>
      </c>
      <c r="E35">
        <f>COUNTIFS(helpdesk_tickets!$F$2:$F$550,'summary 2'!B35,helpdesk_tickets!$H$2:$H$550,helpdesk_tickets!$H$185)</f>
        <v>52</v>
      </c>
      <c r="F35">
        <f>COUNTIFS(helpdesk_tickets!$F$2:$F$550,'summary 2'!B35,helpdesk_tickets!$H$2:$H$550,helpdesk_tickets!$H$536)</f>
        <v>7</v>
      </c>
    </row>
    <row r="36" spans="2:6" x14ac:dyDescent="0.2">
      <c r="B36" t="str">
        <f>helpdesk_tickets!S7</f>
        <v>Kenex Willows</v>
      </c>
      <c r="C36">
        <f>COUNTIFS(helpdesk_tickets!$F$2:$F$550,B36,helpdesk_tickets!$H$2:$H$550,helpdesk_tickets!$H$3)</f>
        <v>2</v>
      </c>
      <c r="D36">
        <f>COUNTIFS(helpdesk_tickets!$F$2:$F$550,'summary 2'!B36,helpdesk_tickets!$H$2:$H$550,helpdesk_tickets!$H$59)</f>
        <v>6</v>
      </c>
      <c r="E36">
        <f>COUNTIFS(helpdesk_tickets!$F$2:$F$550,'summary 2'!B36,helpdesk_tickets!$H$2:$H$550,helpdesk_tickets!$H$185)</f>
        <v>2</v>
      </c>
      <c r="F36">
        <f>COUNTIFS(helpdesk_tickets!$F$2:$F$550,'summary 2'!B36,helpdesk_tickets!$H$2:$H$550,helpdesk_tickets!$H$536)</f>
        <v>2</v>
      </c>
    </row>
    <row r="37" spans="2:6" x14ac:dyDescent="0.2">
      <c r="B37" t="str">
        <f>helpdesk_tickets!S8</f>
        <v>Jovan Brown</v>
      </c>
      <c r="C37">
        <f>COUNTIFS(helpdesk_tickets!$F$2:$F$550,B37,helpdesk_tickets!$H$2:$H$550,helpdesk_tickets!$H$3)</f>
        <v>0</v>
      </c>
      <c r="D37">
        <f>COUNTIFS(helpdesk_tickets!$F$2:$F$550,'summary 2'!B37,helpdesk_tickets!$H$2:$H$550,helpdesk_tickets!$H$59)</f>
        <v>0</v>
      </c>
      <c r="E37">
        <f>COUNTIFS(helpdesk_tickets!$F$2:$F$550,'summary 2'!B37,helpdesk_tickets!$H$2:$H$550,helpdesk_tickets!$H$185)</f>
        <v>7</v>
      </c>
      <c r="F37">
        <f>COUNTIFS(helpdesk_tickets!$F$2:$F$550,'summary 2'!B37,helpdesk_tickets!$H$2:$H$550,helpdesk_tickets!$H$536)</f>
        <v>1</v>
      </c>
    </row>
    <row r="38" spans="2:6" x14ac:dyDescent="0.2">
      <c r="B38" t="str">
        <f>helpdesk_tickets!S9</f>
        <v>Marvin Peters</v>
      </c>
      <c r="C38">
        <f>COUNTIFS(helpdesk_tickets!$F$2:$F$550,B38,helpdesk_tickets!$H$2:$H$550,helpdesk_tickets!$H$3)</f>
        <v>3</v>
      </c>
      <c r="D38">
        <f>COUNTIFS(helpdesk_tickets!$F$2:$F$550,'summary 2'!B38,helpdesk_tickets!$H$2:$H$550,helpdesk_tickets!$H$59)</f>
        <v>4</v>
      </c>
      <c r="E38">
        <f>COUNTIFS(helpdesk_tickets!$F$2:$F$550,'summary 2'!B38,helpdesk_tickets!$H$2:$H$550,helpdesk_tickets!$H$185)</f>
        <v>22</v>
      </c>
      <c r="F38">
        <f>COUNTIFS(helpdesk_tickets!$F$2:$F$550,'summary 2'!B38,helpdesk_tickets!$H$2:$H$550,helpdesk_tickets!$H$536)</f>
        <v>1</v>
      </c>
    </row>
    <row r="39" spans="2:6" x14ac:dyDescent="0.2">
      <c r="B39" t="str">
        <f>helpdesk_tickets!S10</f>
        <v>Kian Rogers</v>
      </c>
      <c r="C39">
        <f>COUNTIFS(helpdesk_tickets!$F$2:$F$550,B39,helpdesk_tickets!$H$2:$H$550,helpdesk_tickets!$H$3)</f>
        <v>2</v>
      </c>
      <c r="D39">
        <f>COUNTIFS(helpdesk_tickets!$F$2:$F$550,'summary 2'!B39,helpdesk_tickets!$H$2:$H$550,helpdesk_tickets!$H$59)</f>
        <v>0</v>
      </c>
      <c r="E39">
        <f>COUNTIFS(helpdesk_tickets!$F$2:$F$550,'summary 2'!B39,helpdesk_tickets!$H$2:$H$550,helpdesk_tickets!$H$185)</f>
        <v>9</v>
      </c>
      <c r="F39">
        <f>COUNTIFS(helpdesk_tickets!$F$2:$F$550,'summary 2'!B39,helpdesk_tickets!$H$2:$H$550,helpdesk_tickets!$H$536)</f>
        <v>7</v>
      </c>
    </row>
    <row r="40" spans="2:6" x14ac:dyDescent="0.2">
      <c r="B40" t="str">
        <f>helpdesk_tickets!S11</f>
        <v>Troy Daniels</v>
      </c>
      <c r="C40">
        <f>COUNTIFS(helpdesk_tickets!$F$2:$F$550,B40,helpdesk_tickets!$H$2:$H$550,helpdesk_tickets!$H$3)</f>
        <v>0</v>
      </c>
      <c r="D40">
        <f>COUNTIFS(helpdesk_tickets!$F$2:$F$550,'summary 2'!B40,helpdesk_tickets!$H$2:$H$550,helpdesk_tickets!$H$59)</f>
        <v>3</v>
      </c>
      <c r="E40">
        <f>COUNTIFS(helpdesk_tickets!$F$2:$F$550,'summary 2'!B40,helpdesk_tickets!$H$2:$H$550,helpdesk_tickets!$H$185)</f>
        <v>15</v>
      </c>
      <c r="F40">
        <f>COUNTIFS(helpdesk_tickets!$F$2:$F$550,'summary 2'!B40,helpdesk_tickets!$H$2:$H$550,helpdesk_tickets!$H$536)</f>
        <v>2</v>
      </c>
    </row>
    <row r="41" spans="2:6" x14ac:dyDescent="0.2">
      <c r="B41" t="str">
        <f>helpdesk_tickets!S12</f>
        <v>Jane Wilberts</v>
      </c>
      <c r="C41">
        <f>COUNTIFS(helpdesk_tickets!$F$2:$F$550,B41,helpdesk_tickets!$H$2:$H$550,helpdesk_tickets!$H$3)</f>
        <v>1</v>
      </c>
      <c r="D41">
        <f>COUNTIFS(helpdesk_tickets!$F$2:$F$550,'summary 2'!B41,helpdesk_tickets!$H$2:$H$550,helpdesk_tickets!$H$59)</f>
        <v>6</v>
      </c>
      <c r="E41">
        <f>COUNTIFS(helpdesk_tickets!$F$2:$F$550,'summary 2'!B41,helpdesk_tickets!$H$2:$H$550,helpdesk_tickets!$H$185)</f>
        <v>3</v>
      </c>
      <c r="F41">
        <f>COUNTIFS(helpdesk_tickets!$F$2:$F$550,'summary 2'!B41,helpdesk_tickets!$H$2:$H$550,helpdesk_tickets!$H$536)</f>
        <v>1</v>
      </c>
    </row>
    <row r="42" spans="2:6" x14ac:dyDescent="0.2">
      <c r="B42" t="str">
        <f>helpdesk_tickets!S13</f>
        <v>Riza Richardson</v>
      </c>
      <c r="C42">
        <f>COUNTIFS(helpdesk_tickets!$F$2:$F$550,B42,helpdesk_tickets!$H$2:$H$550,helpdesk_tickets!$H$3)</f>
        <v>3</v>
      </c>
      <c r="D42">
        <f>COUNTIFS(helpdesk_tickets!$F$2:$F$550,'summary 2'!B42,helpdesk_tickets!$H$2:$H$550,helpdesk_tickets!$H$59)</f>
        <v>0</v>
      </c>
      <c r="E42">
        <f>COUNTIFS(helpdesk_tickets!$F$2:$F$550,'summary 2'!B42,helpdesk_tickets!$H$2:$H$550,helpdesk_tickets!$H$185)</f>
        <v>8</v>
      </c>
      <c r="F42">
        <f>COUNTIFS(helpdesk_tickets!$F$2:$F$550,'summary 2'!B42,helpdesk_tickets!$H$2:$H$550,helpdesk_tickets!$H$536)</f>
        <v>1</v>
      </c>
    </row>
    <row r="43" spans="2:6" x14ac:dyDescent="0.2">
      <c r="B43" t="str">
        <f>helpdesk_tickets!S14</f>
        <v>Kimberly Jones</v>
      </c>
      <c r="C43">
        <f>COUNTIFS(helpdesk_tickets!$F$2:$F$550,B43,helpdesk_tickets!$H$2:$H$550,helpdesk_tickets!$H$3)</f>
        <v>0</v>
      </c>
      <c r="D43">
        <f>COUNTIFS(helpdesk_tickets!$F$2:$F$550,'summary 2'!B43,helpdesk_tickets!$H$2:$H$550,helpdesk_tickets!$H$59)</f>
        <v>8</v>
      </c>
      <c r="E43">
        <f>COUNTIFS(helpdesk_tickets!$F$2:$F$550,'summary 2'!B43,helpdesk_tickets!$H$2:$H$550,helpdesk_tickets!$H$185)</f>
        <v>6</v>
      </c>
      <c r="F43">
        <f>COUNTIFS(helpdesk_tickets!$F$2:$F$550,'summary 2'!B43,helpdesk_tickets!$H$2:$H$550,helpdesk_tickets!$H$536)</f>
        <v>1</v>
      </c>
    </row>
    <row r="44" spans="2:6" x14ac:dyDescent="0.2">
      <c r="B44" t="str">
        <f>helpdesk_tickets!S15</f>
        <v>Erick White</v>
      </c>
      <c r="C44">
        <f>COUNTIFS(helpdesk_tickets!$F$2:$F$550,B44,helpdesk_tickets!$H$2:$H$550,helpdesk_tickets!$H$3)</f>
        <v>1</v>
      </c>
      <c r="D44">
        <f>COUNTIFS(helpdesk_tickets!$F$2:$F$550,'summary 2'!B44,helpdesk_tickets!$H$2:$H$550,helpdesk_tickets!$H$59)</f>
        <v>0</v>
      </c>
      <c r="E44">
        <f>COUNTIFS(helpdesk_tickets!$F$2:$F$550,'summary 2'!B44,helpdesk_tickets!$H$2:$H$550,helpdesk_tickets!$H$185)</f>
        <v>19</v>
      </c>
      <c r="F44">
        <f>COUNTIFS(helpdesk_tickets!$F$2:$F$550,'summary 2'!B44,helpdesk_tickets!$H$2:$H$550,helpdesk_tickets!$H$536)</f>
        <v>1</v>
      </c>
    </row>
    <row r="45" spans="2:6" x14ac:dyDescent="0.2">
      <c r="B45" t="str">
        <f>helpdesk_tickets!S16</f>
        <v>Kezia Richards</v>
      </c>
      <c r="C45">
        <f>COUNTIFS(helpdesk_tickets!$F$2:$F$550,B45,helpdesk_tickets!$H$2:$H$550,helpdesk_tickets!$H$3)</f>
        <v>0</v>
      </c>
      <c r="D45">
        <f>COUNTIFS(helpdesk_tickets!$F$2:$F$550,'summary 2'!B45,helpdesk_tickets!$H$2:$H$550,helpdesk_tickets!$H$59)</f>
        <v>0</v>
      </c>
      <c r="E45">
        <f>COUNTIFS(helpdesk_tickets!$F$2:$F$550,'summary 2'!B45,helpdesk_tickets!$H$2:$H$550,helpdesk_tickets!$H$185)</f>
        <v>3</v>
      </c>
      <c r="F45">
        <f>COUNTIFS(helpdesk_tickets!$F$2:$F$550,'summary 2'!B45,helpdesk_tickets!$H$2:$H$550,helpdesk_tickets!$H$536)</f>
        <v>0</v>
      </c>
    </row>
    <row r="46" spans="2:6" x14ac:dyDescent="0.2">
      <c r="B46" t="str">
        <f>helpdesk_tickets!S17</f>
        <v>Vic Vincent</v>
      </c>
      <c r="C46">
        <f>COUNTIFS(helpdesk_tickets!$F$2:$F$550,B46,helpdesk_tickets!$H$2:$H$550,helpdesk_tickets!$H$3)</f>
        <v>0</v>
      </c>
      <c r="D46">
        <f>COUNTIFS(helpdesk_tickets!$F$2:$F$550,'summary 2'!B46,helpdesk_tickets!$H$2:$H$550,helpdesk_tickets!$H$59)</f>
        <v>3</v>
      </c>
      <c r="E46">
        <f>COUNTIFS(helpdesk_tickets!$F$2:$F$550,'summary 2'!B46,helpdesk_tickets!$H$2:$H$550,helpdesk_tickets!$H$185)</f>
        <v>5</v>
      </c>
      <c r="F46">
        <f>COUNTIFS(helpdesk_tickets!$F$2:$F$550,'summary 2'!B46,helpdesk_tickets!$H$2:$H$550,helpdesk_tickets!$H$536)</f>
        <v>0</v>
      </c>
    </row>
    <row r="47" spans="2:6" x14ac:dyDescent="0.2">
      <c r="B47" t="str">
        <f>helpdesk_tickets!S18</f>
        <v>Paul Jiggins</v>
      </c>
      <c r="C47">
        <f>COUNTIFS(helpdesk_tickets!$F$2:$F$550,B47,helpdesk_tickets!$H$2:$H$550,helpdesk_tickets!$H$3)</f>
        <v>1</v>
      </c>
      <c r="D47">
        <f>COUNTIFS(helpdesk_tickets!$F$2:$F$550,'summary 2'!B47,helpdesk_tickets!$H$2:$H$550,helpdesk_tickets!$H$59)</f>
        <v>3</v>
      </c>
      <c r="E47">
        <f>COUNTIFS(helpdesk_tickets!$F$2:$F$550,'summary 2'!B47,helpdesk_tickets!$H$2:$H$550,helpdesk_tickets!$H$185)</f>
        <v>15</v>
      </c>
      <c r="F47">
        <f>COUNTIFS(helpdesk_tickets!$F$2:$F$550,'summary 2'!B47,helpdesk_tickets!$H$2:$H$550,helpdesk_tickets!$H$536)</f>
        <v>0</v>
      </c>
    </row>
    <row r="48" spans="2:6" x14ac:dyDescent="0.2">
      <c r="B48" t="str">
        <f>helpdesk_tickets!S19</f>
        <v>Wilson Campus</v>
      </c>
      <c r="C48">
        <f>COUNTIFS(helpdesk_tickets!$F$2:$F$550,B48,helpdesk_tickets!$H$2:$H$550,helpdesk_tickets!$H$3)</f>
        <v>2</v>
      </c>
      <c r="D48">
        <f>COUNTIFS(helpdesk_tickets!$F$2:$F$550,'summary 2'!B48,helpdesk_tickets!$H$2:$H$550,helpdesk_tickets!$H$59)</f>
        <v>4</v>
      </c>
      <c r="E48">
        <f>COUNTIFS(helpdesk_tickets!$F$2:$F$550,'summary 2'!B48,helpdesk_tickets!$H$2:$H$550,helpdesk_tickets!$H$185)</f>
        <v>4</v>
      </c>
      <c r="F48">
        <f>COUNTIFS(helpdesk_tickets!$F$2:$F$550,'summary 2'!B48,helpdesk_tickets!$H$2:$H$550,helpdesk_tickets!$H$536)</f>
        <v>0</v>
      </c>
    </row>
    <row r="49" spans="2:6" x14ac:dyDescent="0.2">
      <c r="B49" t="str">
        <f>helpdesk_tickets!S20</f>
        <v>Julius Wright</v>
      </c>
      <c r="C49">
        <f>COUNTIFS(helpdesk_tickets!$F$2:$F$550,B49,helpdesk_tickets!$H$2:$H$550,helpdesk_tickets!$H$3)</f>
        <v>9</v>
      </c>
      <c r="D49">
        <f>COUNTIFS(helpdesk_tickets!$F$2:$F$550,'summary 2'!B49,helpdesk_tickets!$H$2:$H$550,helpdesk_tickets!$H$59)</f>
        <v>18</v>
      </c>
      <c r="E49">
        <f>COUNTIFS(helpdesk_tickets!$F$2:$F$550,'summary 2'!B49,helpdesk_tickets!$H$2:$H$550,helpdesk_tickets!$H$185)</f>
        <v>29</v>
      </c>
      <c r="F49">
        <f>COUNTIFS(helpdesk_tickets!$F$2:$F$550,'summary 2'!B49,helpdesk_tickets!$H$2:$H$550,helpdesk_tickets!$H$536)</f>
        <v>0</v>
      </c>
    </row>
    <row r="50" spans="2:6" x14ac:dyDescent="0.2">
      <c r="B50" t="str">
        <f>helpdesk_tickets!S21</f>
        <v>Will Roberts</v>
      </c>
      <c r="C50">
        <f>COUNTIFS(helpdesk_tickets!$F$2:$F$550,B50,helpdesk_tickets!$H$2:$H$550,helpdesk_tickets!$H$3)</f>
        <v>0</v>
      </c>
      <c r="D50">
        <f>COUNTIFS(helpdesk_tickets!$F$2:$F$550,'summary 2'!B50,helpdesk_tickets!$H$2:$H$550,helpdesk_tickets!$H$59)</f>
        <v>0</v>
      </c>
      <c r="E50">
        <f>COUNTIFS(helpdesk_tickets!$F$2:$F$550,'summary 2'!B50,helpdesk_tickets!$H$2:$H$550,helpdesk_tickets!$H$185)</f>
        <v>3</v>
      </c>
      <c r="F50">
        <f>COUNTIFS(helpdesk_tickets!$F$2:$F$550,'summary 2'!B50,helpdesk_tickets!$H$2:$H$550,helpdesk_tickets!$H$536)</f>
        <v>0</v>
      </c>
    </row>
    <row r="51" spans="2:6" x14ac:dyDescent="0.2">
      <c r="B51" t="str">
        <f>helpdesk_tickets!S22</f>
        <v>Bladimir Macdonald</v>
      </c>
      <c r="C51">
        <f>COUNTIFS(helpdesk_tickets!$F$2:$F$550,B51,helpdesk_tickets!$H$2:$H$550,helpdesk_tickets!$H$3)</f>
        <v>0</v>
      </c>
      <c r="D51">
        <f>COUNTIFS(helpdesk_tickets!$F$2:$F$550,'summary 2'!B51,helpdesk_tickets!$H$2:$H$550,helpdesk_tickets!$H$59)</f>
        <v>0</v>
      </c>
      <c r="E51">
        <f>COUNTIFS(helpdesk_tickets!$F$2:$F$550,'summary 2'!B51,helpdesk_tickets!$H$2:$H$550,helpdesk_tickets!$H$185)</f>
        <v>11</v>
      </c>
      <c r="F51">
        <f>COUNTIFS(helpdesk_tickets!$F$2:$F$550,'summary 2'!B51,helpdesk_tickets!$H$2:$H$550,helpdesk_tickets!$H$536)</f>
        <v>0</v>
      </c>
    </row>
    <row r="52" spans="2:6" x14ac:dyDescent="0.2">
      <c r="B52" t="str">
        <f>helpdesk_tickets!S23</f>
        <v>Ralph Rogers</v>
      </c>
      <c r="C52">
        <f>COUNTIFS(helpdesk_tickets!$F$2:$F$550,B52,helpdesk_tickets!$H$2:$H$550,helpdesk_tickets!$H$3)</f>
        <v>0</v>
      </c>
      <c r="D52">
        <f>COUNTIFS(helpdesk_tickets!$F$2:$F$550,'summary 2'!B52,helpdesk_tickets!$H$2:$H$550,helpdesk_tickets!$H$59)</f>
        <v>0</v>
      </c>
      <c r="E52">
        <f>COUNTIFS(helpdesk_tickets!$F$2:$F$550,'summary 2'!B52,helpdesk_tickets!$H$2:$H$550,helpdesk_tickets!$H$185)</f>
        <v>1</v>
      </c>
      <c r="F52">
        <f>COUNTIFS(helpdesk_tickets!$F$2:$F$550,'summary 2'!B52,helpdesk_tickets!$H$2:$H$550,helpdesk_tickets!$H$536)</f>
        <v>0</v>
      </c>
    </row>
    <row r="53" spans="2:6" x14ac:dyDescent="0.2">
      <c r="B53" t="str">
        <f>helpdesk_tickets!S24</f>
        <v>Melody Thompson</v>
      </c>
      <c r="C53">
        <f>COUNTIFS(helpdesk_tickets!$F$2:$F$550,B53,helpdesk_tickets!$H$2:$H$550,helpdesk_tickets!$H$3)</f>
        <v>3</v>
      </c>
      <c r="D53">
        <f>COUNTIFS(helpdesk_tickets!$F$2:$F$550,'summary 2'!B53,helpdesk_tickets!$H$2:$H$550,helpdesk_tickets!$H$59)</f>
        <v>8</v>
      </c>
      <c r="E53">
        <f>COUNTIFS(helpdesk_tickets!$F$2:$F$550,'summary 2'!B53,helpdesk_tickets!$H$2:$H$550,helpdesk_tickets!$H$185)</f>
        <v>33</v>
      </c>
      <c r="F53">
        <f>COUNTIFS(helpdesk_tickets!$F$2:$F$550,'summary 2'!B53,helpdesk_tickets!$H$2:$H$550,helpdesk_tickets!$H$536)</f>
        <v>0</v>
      </c>
    </row>
    <row r="54" spans="2:6" x14ac:dyDescent="0.2">
      <c r="B54" t="str">
        <f>helpdesk_tickets!S25</f>
        <v>Reah Junes</v>
      </c>
      <c r="C54">
        <f>COUNTIFS(helpdesk_tickets!$F$2:$F$550,B54,helpdesk_tickets!$H$2:$H$550,helpdesk_tickets!$H$3)</f>
        <v>0</v>
      </c>
      <c r="D54">
        <f>COUNTIFS(helpdesk_tickets!$F$2:$F$550,'summary 2'!B54,helpdesk_tickets!$H$2:$H$550,helpdesk_tickets!$H$59)</f>
        <v>9</v>
      </c>
      <c r="E54">
        <f>COUNTIFS(helpdesk_tickets!$F$2:$F$550,'summary 2'!B54,helpdesk_tickets!$H$2:$H$550,helpdesk_tickets!$H$185)</f>
        <v>7</v>
      </c>
      <c r="F54">
        <f>COUNTIFS(helpdesk_tickets!$F$2:$F$550,'summary 2'!B54,helpdesk_tickets!$H$2:$H$550,helpdesk_tickets!$H$536)</f>
        <v>0</v>
      </c>
    </row>
    <row r="55" spans="2:6" x14ac:dyDescent="0.2">
      <c r="B55" t="str">
        <f>helpdesk_tickets!S26</f>
        <v>Atom Short</v>
      </c>
      <c r="C55">
        <f>COUNTIFS(helpdesk_tickets!$F$2:$F$550,B55,helpdesk_tickets!$H$2:$H$550,helpdesk_tickets!$H$3)</f>
        <v>1</v>
      </c>
      <c r="D55">
        <f>COUNTIFS(helpdesk_tickets!$F$2:$F$550,'summary 2'!B55,helpdesk_tickets!$H$2:$H$550,helpdesk_tickets!$H$59)</f>
        <v>2</v>
      </c>
      <c r="E55">
        <f>COUNTIFS(helpdesk_tickets!$F$2:$F$550,'summary 2'!B55,helpdesk_tickets!$H$2:$H$550,helpdesk_tickets!$H$185)</f>
        <v>3</v>
      </c>
      <c r="F55">
        <f>COUNTIFS(helpdesk_tickets!$F$2:$F$550,'summary 2'!B55,helpdesk_tickets!$H$2:$H$550,helpdesk_tickets!$H$536)</f>
        <v>0</v>
      </c>
    </row>
    <row r="56" spans="2:6" x14ac:dyDescent="0.2">
      <c r="B56" t="str">
        <f>helpdesk_tickets!S27</f>
        <v>Tomi Yamamoto</v>
      </c>
      <c r="C56">
        <f>COUNTIFS(helpdesk_tickets!$F$2:$F$550,B56,helpdesk_tickets!$H$2:$H$550,helpdesk_tickets!$H$3)</f>
        <v>4</v>
      </c>
      <c r="D56">
        <f>COUNTIFS(helpdesk_tickets!$F$2:$F$550,'summary 2'!B56,helpdesk_tickets!$H$2:$H$550,helpdesk_tickets!$H$59)</f>
        <v>6</v>
      </c>
      <c r="E56">
        <f>COUNTIFS(helpdesk_tickets!$F$2:$F$550,'summary 2'!B56,helpdesk_tickets!$H$2:$H$550,helpdesk_tickets!$H$185)</f>
        <v>2</v>
      </c>
      <c r="F56">
        <f>COUNTIFS(helpdesk_tickets!$F$2:$F$550,'summary 2'!B56,helpdesk_tickets!$H$2:$H$550,helpdesk_tickets!$H$536)</f>
        <v>0</v>
      </c>
    </row>
    <row r="57" spans="2:6" x14ac:dyDescent="0.2">
      <c r="B57" t="str">
        <f>helpdesk_tickets!S28</f>
        <v>Monique Smiths</v>
      </c>
      <c r="C57">
        <f>COUNTIFS(helpdesk_tickets!$F$2:$F$550,B57,helpdesk_tickets!$H$2:$H$550,helpdesk_tickets!$H$3)</f>
        <v>1</v>
      </c>
      <c r="D57">
        <f>COUNTIFS(helpdesk_tickets!$F$2:$F$550,'summary 2'!B57,helpdesk_tickets!$H$2:$H$550,helpdesk_tickets!$H$59)</f>
        <v>0</v>
      </c>
      <c r="E57">
        <f>COUNTIFS(helpdesk_tickets!$F$2:$F$550,'summary 2'!B57,helpdesk_tickets!$H$2:$H$550,helpdesk_tickets!$H$185)</f>
        <v>2</v>
      </c>
      <c r="F57">
        <f>COUNTIFS(helpdesk_tickets!$F$2:$F$550,'summary 2'!B57,helpdesk_tickets!$H$2:$H$550,helpdesk_tickets!$H$536)</f>
        <v>0</v>
      </c>
    </row>
    <row r="58" spans="2:6" x14ac:dyDescent="0.2">
      <c r="B58" t="str">
        <f>helpdesk_tickets!S29</f>
        <v>Charles Thomas</v>
      </c>
      <c r="C58">
        <f>COUNTIFS(helpdesk_tickets!$F$2:$F$550,B58,helpdesk_tickets!$H$2:$H$550,helpdesk_tickets!$H$3)</f>
        <v>0</v>
      </c>
      <c r="D58">
        <f>COUNTIFS(helpdesk_tickets!$F$2:$F$550,'summary 2'!B58,helpdesk_tickets!$H$2:$H$550,helpdesk_tickets!$H$59)</f>
        <v>0</v>
      </c>
      <c r="E58">
        <f>COUNTIFS(helpdesk_tickets!$F$2:$F$550,'summary 2'!B58,helpdesk_tickets!$H$2:$H$550,helpdesk_tickets!$H$185)</f>
        <v>2</v>
      </c>
      <c r="F58">
        <f>COUNTIFS(helpdesk_tickets!$F$2:$F$550,'summary 2'!B58,helpdesk_tickets!$H$2:$H$550,helpdesk_tickets!$H$536)</f>
        <v>0</v>
      </c>
    </row>
    <row r="59" spans="2:6" x14ac:dyDescent="0.2">
      <c r="B59" t="str">
        <f>helpdesk_tickets!S30</f>
        <v>Sophia Walker</v>
      </c>
      <c r="C59">
        <f>COUNTIFS(helpdesk_tickets!$F$2:$F$550,B59,helpdesk_tickets!$H$2:$H$550,helpdesk_tickets!$H$3)</f>
        <v>0</v>
      </c>
      <c r="D59">
        <f>COUNTIFS(helpdesk_tickets!$F$2:$F$550,'summary 2'!B59,helpdesk_tickets!$H$2:$H$550,helpdesk_tickets!$H$59)</f>
        <v>0</v>
      </c>
      <c r="E59">
        <f>COUNTIFS(helpdesk_tickets!$F$2:$F$550,'summary 2'!B59,helpdesk_tickets!$H$2:$H$550,helpdesk_tickets!$H$185)</f>
        <v>2</v>
      </c>
      <c r="F59">
        <f>COUNTIFS(helpdesk_tickets!$F$2:$F$550,'summary 2'!B59,helpdesk_tickets!$H$2:$H$550,helpdesk_tickets!$H$536)</f>
        <v>0</v>
      </c>
    </row>
    <row r="60" spans="2:6" x14ac:dyDescent="0.2">
      <c r="B60" t="str">
        <f>helpdesk_tickets!S31</f>
        <v>Grace Evans</v>
      </c>
      <c r="C60">
        <f>COUNTIFS(helpdesk_tickets!$F$2:$F$550,B60,helpdesk_tickets!$H$2:$H$550,helpdesk_tickets!$H$3)</f>
        <v>0</v>
      </c>
      <c r="D60">
        <f>COUNTIFS(helpdesk_tickets!$F$2:$F$550,'summary 2'!B60,helpdesk_tickets!$H$2:$H$550,helpdesk_tickets!$H$59)</f>
        <v>0</v>
      </c>
      <c r="E60">
        <f>COUNTIFS(helpdesk_tickets!$F$2:$F$550,'summary 2'!B60,helpdesk_tickets!$H$2:$H$550,helpdesk_tickets!$H$185)</f>
        <v>9</v>
      </c>
      <c r="F60">
        <f>COUNTIFS(helpdesk_tickets!$F$2:$F$550,'summary 2'!B60,helpdesk_tickets!$H$2:$H$550,helpdesk_tickets!$H$536)</f>
        <v>0</v>
      </c>
    </row>
    <row r="61" spans="2:6" x14ac:dyDescent="0.2">
      <c r="B61" t="str">
        <f>helpdesk_tickets!S32</f>
        <v>Kenneth Greene</v>
      </c>
      <c r="C61">
        <f>COUNTIFS(helpdesk_tickets!$F$2:$F$550,B61,helpdesk_tickets!$H$2:$H$550,helpdesk_tickets!$H$3)</f>
        <v>0</v>
      </c>
      <c r="D61">
        <f>COUNTIFS(helpdesk_tickets!$F$2:$F$550,'summary 2'!B61,helpdesk_tickets!$H$2:$H$550,helpdesk_tickets!$H$59)</f>
        <v>0</v>
      </c>
      <c r="E61">
        <f>COUNTIFS(helpdesk_tickets!$F$2:$F$550,'summary 2'!B61,helpdesk_tickets!$H$2:$H$550,helpdesk_tickets!$H$185)</f>
        <v>1</v>
      </c>
      <c r="F61">
        <f>COUNTIFS(helpdesk_tickets!$F$2:$F$550,'summary 2'!B61,helpdesk_tickets!$H$2:$H$550,helpdesk_tickets!$H$536)</f>
        <v>0</v>
      </c>
    </row>
    <row r="62" spans="2:6" x14ac:dyDescent="0.2">
      <c r="B62" t="str">
        <f>helpdesk_tickets!S33</f>
        <v>Rue Whitaker</v>
      </c>
      <c r="C62">
        <f>COUNTIFS(helpdesk_tickets!$F$2:$F$550,B62,helpdesk_tickets!$H$2:$H$550,helpdesk_tickets!$H$3)</f>
        <v>0</v>
      </c>
      <c r="D62">
        <f>COUNTIFS(helpdesk_tickets!$F$2:$F$550,'summary 2'!B62,helpdesk_tickets!$H$2:$H$550,helpdesk_tickets!$H$59)</f>
        <v>0</v>
      </c>
      <c r="E62">
        <f>COUNTIFS(helpdesk_tickets!$F$2:$F$550,'summary 2'!B62,helpdesk_tickets!$H$2:$H$550,helpdesk_tickets!$H$185)</f>
        <v>1</v>
      </c>
      <c r="F62">
        <f>COUNTIFS(helpdesk_tickets!$F$2:$F$550,'summary 2'!B62,helpdesk_tickets!$H$2:$H$550,helpdesk_tickets!$H$536)</f>
        <v>0</v>
      </c>
    </row>
    <row r="63" spans="2:6" x14ac:dyDescent="0.2">
      <c r="B63" t="str">
        <f>helpdesk_tickets!S34</f>
        <v>Paul Rivers</v>
      </c>
      <c r="C63">
        <f>COUNTIFS(helpdesk_tickets!$F$2:$F$550,B63,helpdesk_tickets!$H$2:$H$550,helpdesk_tickets!$H$3)</f>
        <v>0</v>
      </c>
      <c r="D63">
        <f>COUNTIFS(helpdesk_tickets!$F$2:$F$550,'summary 2'!B63,helpdesk_tickets!$H$2:$H$550,helpdesk_tickets!$H$59)</f>
        <v>0</v>
      </c>
      <c r="E63">
        <f>COUNTIFS(helpdesk_tickets!$F$2:$F$550,'summary 2'!B63,helpdesk_tickets!$H$2:$H$550,helpdesk_tickets!$H$185)</f>
        <v>3</v>
      </c>
      <c r="F63">
        <f>COUNTIFS(helpdesk_tickets!$F$2:$F$550,'summary 2'!B63,helpdesk_tickets!$H$2:$H$550,helpdesk_tickets!$H$536)</f>
        <v>0</v>
      </c>
    </row>
    <row r="64" spans="2:6" x14ac:dyDescent="0.2">
      <c r="B64" t="str">
        <f>helpdesk_tickets!S35</f>
        <v>Paul Smith</v>
      </c>
      <c r="C64">
        <f>COUNTIFS(helpdesk_tickets!$F$2:$F$550,B64,helpdesk_tickets!$H$2:$H$550,helpdesk_tickets!$H$3)</f>
        <v>0</v>
      </c>
      <c r="D64">
        <f>COUNTIFS(helpdesk_tickets!$F$2:$F$550,'summary 2'!B64,helpdesk_tickets!$H$2:$H$550,helpdesk_tickets!$H$59)</f>
        <v>0</v>
      </c>
      <c r="E64">
        <f>COUNTIFS(helpdesk_tickets!$F$2:$F$550,'summary 2'!B64,helpdesk_tickets!$H$2:$H$550,helpdesk_tickets!$H$185)</f>
        <v>2</v>
      </c>
      <c r="F64">
        <f>COUNTIFS(helpdesk_tickets!$F$2:$F$550,'summary 2'!B64,helpdesk_tickets!$H$2:$H$550,helpdesk_tickets!$H$536)</f>
        <v>0</v>
      </c>
    </row>
    <row r="65" spans="2:6" x14ac:dyDescent="0.2">
      <c r="B65" t="str">
        <f>helpdesk_tickets!S36</f>
        <v>Cheena Carols</v>
      </c>
      <c r="C65">
        <f>COUNTIFS(helpdesk_tickets!$F$2:$F$550,B65,helpdesk_tickets!$H$2:$H$550,helpdesk_tickets!$H$3)</f>
        <v>0</v>
      </c>
      <c r="D65">
        <f>COUNTIFS(helpdesk_tickets!$F$2:$F$550,'summary 2'!B65,helpdesk_tickets!$H$2:$H$550,helpdesk_tickets!$H$59)</f>
        <v>0</v>
      </c>
      <c r="E65">
        <f>COUNTIFS(helpdesk_tickets!$F$2:$F$550,'summary 2'!B65,helpdesk_tickets!$H$2:$H$550,helpdesk_tickets!$H$185)</f>
        <v>3</v>
      </c>
      <c r="F65">
        <f>COUNTIFS(helpdesk_tickets!$F$2:$F$550,'summary 2'!B65,helpdesk_tickets!$H$2:$H$550,helpdesk_tickets!$H$536)</f>
        <v>0</v>
      </c>
    </row>
    <row r="66" spans="2:6" x14ac:dyDescent="0.2">
      <c r="B66" t="str">
        <f>helpdesk_tickets!S37</f>
        <v>Rex Farris</v>
      </c>
      <c r="C66">
        <f>COUNTIFS(helpdesk_tickets!$F$2:$F$550,B66,helpdesk_tickets!$H$2:$H$550,helpdesk_tickets!$H$3)</f>
        <v>0</v>
      </c>
      <c r="D66">
        <f>COUNTIFS(helpdesk_tickets!$F$2:$F$550,'summary 2'!B66,helpdesk_tickets!$H$2:$H$550,helpdesk_tickets!$H$59)</f>
        <v>0</v>
      </c>
      <c r="E66">
        <f>COUNTIFS(helpdesk_tickets!$F$2:$F$550,'summary 2'!B66,helpdesk_tickets!$H$2:$H$550,helpdesk_tickets!$H$185)</f>
        <v>2</v>
      </c>
      <c r="F66">
        <f>COUNTIFS(helpdesk_tickets!$F$2:$F$550,'summary 2'!B66,helpdesk_tickets!$H$2:$H$550,helpdesk_tickets!$H$536)</f>
        <v>0</v>
      </c>
    </row>
    <row r="67" spans="2:6" x14ac:dyDescent="0.2">
      <c r="B67" t="str">
        <f>helpdesk_tickets!S38</f>
        <v>Belle Garner</v>
      </c>
      <c r="C67">
        <f>COUNTIFS(helpdesk_tickets!$F$2:$F$550,B67,helpdesk_tickets!$H$2:$H$550,helpdesk_tickets!$H$3)</f>
        <v>0</v>
      </c>
      <c r="D67">
        <f>COUNTIFS(helpdesk_tickets!$F$2:$F$550,'summary 2'!B67,helpdesk_tickets!$H$2:$H$550,helpdesk_tickets!$H$59)</f>
        <v>0</v>
      </c>
      <c r="E67">
        <f>COUNTIFS(helpdesk_tickets!$F$2:$F$550,'summary 2'!B67,helpdesk_tickets!$H$2:$H$550,helpdesk_tickets!$H$185)</f>
        <v>1</v>
      </c>
      <c r="F67">
        <f>COUNTIFS(helpdesk_tickets!$F$2:$F$550,'summary 2'!B67,helpdesk_tickets!$H$2:$H$550,helpdesk_tickets!$H$536)</f>
        <v>0</v>
      </c>
    </row>
    <row r="68" spans="2:6" x14ac:dyDescent="0.2">
      <c r="B68" t="str">
        <f>helpdesk_tickets!S39</f>
        <v>Joseph Reynolds</v>
      </c>
      <c r="C68">
        <f>COUNTIFS(helpdesk_tickets!$F$2:$F$550,B68,helpdesk_tickets!$H$2:$H$550,helpdesk_tickets!$H$3)</f>
        <v>1</v>
      </c>
      <c r="D68">
        <f>COUNTIFS(helpdesk_tickets!$F$2:$F$550,'summary 2'!B68,helpdesk_tickets!$H$2:$H$550,helpdesk_tickets!$H$59)</f>
        <v>1</v>
      </c>
      <c r="E68">
        <f>COUNTIFS(helpdesk_tickets!$F$2:$F$550,'summary 2'!B68,helpdesk_tickets!$H$2:$H$550,helpdesk_tickets!$H$185)</f>
        <v>1</v>
      </c>
      <c r="F68">
        <f>COUNTIFS(helpdesk_tickets!$F$2:$F$550,'summary 2'!B68,helpdesk_tickets!$H$2:$H$550,helpdesk_tickets!$H$536)</f>
        <v>0</v>
      </c>
    </row>
    <row r="69" spans="2:6" x14ac:dyDescent="0.2">
      <c r="B69" t="str">
        <f>helpdesk_tickets!S40</f>
        <v>Willard Smith</v>
      </c>
      <c r="C69">
        <f>COUNTIFS(helpdesk_tickets!$F$2:$F$550,B69,helpdesk_tickets!$H$2:$H$550,helpdesk_tickets!$H$3)</f>
        <v>0</v>
      </c>
      <c r="D69">
        <f>COUNTIFS(helpdesk_tickets!$F$2:$F$550,'summary 2'!B69,helpdesk_tickets!$H$2:$H$550,helpdesk_tickets!$H$59)</f>
        <v>1</v>
      </c>
      <c r="E69">
        <f>COUNTIFS(helpdesk_tickets!$F$2:$F$550,'summary 2'!B69,helpdesk_tickets!$H$2:$H$550,helpdesk_tickets!$H$185)</f>
        <v>1</v>
      </c>
      <c r="F69">
        <f>COUNTIFS(helpdesk_tickets!$F$2:$F$550,'summary 2'!B69,helpdesk_tickets!$H$2:$H$550,helpdesk_tickets!$H$536)</f>
        <v>0</v>
      </c>
    </row>
    <row r="70" spans="2:6" x14ac:dyDescent="0.2">
      <c r="B70" t="str">
        <f>helpdesk_tickets!S41</f>
        <v>Cherie Mercurie</v>
      </c>
      <c r="C70">
        <f>COUNTIFS(helpdesk_tickets!$F$2:$F$550,B70,helpdesk_tickets!$H$2:$H$550,helpdesk_tickets!$H$3)</f>
        <v>0</v>
      </c>
      <c r="D70">
        <f>COUNTIFS(helpdesk_tickets!$F$2:$F$550,'summary 2'!B70,helpdesk_tickets!$H$2:$H$550,helpdesk_tickets!$H$59)</f>
        <v>0</v>
      </c>
      <c r="E70">
        <f>COUNTIFS(helpdesk_tickets!$F$2:$F$550,'summary 2'!B70,helpdesk_tickets!$H$2:$H$550,helpdesk_tickets!$H$185)</f>
        <v>6</v>
      </c>
      <c r="F70">
        <f>COUNTIFS(helpdesk_tickets!$F$2:$F$550,'summary 2'!B70,helpdesk_tickets!$H$2:$H$550,helpdesk_tickets!$H$536)</f>
        <v>0</v>
      </c>
    </row>
    <row r="71" spans="2:6" x14ac:dyDescent="0.2">
      <c r="B71" t="str">
        <f>helpdesk_tickets!S42</f>
        <v>Sheila Ryder</v>
      </c>
      <c r="C71">
        <f>COUNTIFS(helpdesk_tickets!$F$2:$F$550,B71,helpdesk_tickets!$H$2:$H$550,helpdesk_tickets!$H$3)</f>
        <v>0</v>
      </c>
      <c r="D71">
        <f>COUNTIFS(helpdesk_tickets!$F$2:$F$550,'summary 2'!B71,helpdesk_tickets!$H$2:$H$550,helpdesk_tickets!$H$59)</f>
        <v>3</v>
      </c>
      <c r="E71">
        <f>COUNTIFS(helpdesk_tickets!$F$2:$F$550,'summary 2'!B71,helpdesk_tickets!$H$2:$H$550,helpdesk_tickets!$H$185)</f>
        <v>0</v>
      </c>
      <c r="F71">
        <f>COUNTIFS(helpdesk_tickets!$F$2:$F$550,'summary 2'!B71,helpdesk_tickets!$H$2:$H$550,helpdesk_tickets!$H$536)</f>
        <v>0</v>
      </c>
    </row>
    <row r="72" spans="2:6" x14ac:dyDescent="0.2">
      <c r="B72" t="str">
        <f>helpdesk_tickets!S43</f>
        <v>Winson Williams</v>
      </c>
      <c r="C72">
        <f>COUNTIFS(helpdesk_tickets!$F$2:$F$550,B72,helpdesk_tickets!$H$2:$H$550,helpdesk_tickets!$H$3)</f>
        <v>0</v>
      </c>
      <c r="D72">
        <f>COUNTIFS(helpdesk_tickets!$F$2:$F$550,'summary 2'!B72,helpdesk_tickets!$H$2:$H$550,helpdesk_tickets!$H$59)</f>
        <v>1</v>
      </c>
      <c r="E72">
        <f>COUNTIFS(helpdesk_tickets!$F$2:$F$550,'summary 2'!B72,helpdesk_tickets!$H$2:$H$550,helpdesk_tickets!$H$185)</f>
        <v>0</v>
      </c>
      <c r="F72">
        <f>COUNTIFS(helpdesk_tickets!$F$2:$F$550,'summary 2'!B72,helpdesk_tickets!$H$2:$H$550,helpdesk_tickets!$H$536)</f>
        <v>0</v>
      </c>
    </row>
    <row r="73" spans="2:6" x14ac:dyDescent="0.2">
      <c r="B73" t="str">
        <f>helpdesk_tickets!S44</f>
        <v>Michelle Walters</v>
      </c>
      <c r="C73">
        <f>COUNTIFS(helpdesk_tickets!$F$2:$F$550,B73,helpdesk_tickets!$H$2:$H$550,helpdesk_tickets!$H$3)</f>
        <v>0</v>
      </c>
      <c r="D73">
        <f>COUNTIFS(helpdesk_tickets!$F$2:$F$550,'summary 2'!B73,helpdesk_tickets!$H$2:$H$550,helpdesk_tickets!$H$59)</f>
        <v>1</v>
      </c>
      <c r="E73">
        <f>COUNTIFS(helpdesk_tickets!$F$2:$F$550,'summary 2'!B73,helpdesk_tickets!$H$2:$H$550,helpdesk_tickets!$H$185)</f>
        <v>0</v>
      </c>
      <c r="F73">
        <f>COUNTIFS(helpdesk_tickets!$F$2:$F$550,'summary 2'!B73,helpdesk_tickets!$H$2:$H$550,helpdesk_tickets!$H$536)</f>
        <v>0</v>
      </c>
    </row>
  </sheetData>
  <mergeCells count="1">
    <mergeCell ref="B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tickets per status</vt:lpstr>
      <vt:lpstr>total tickets per priority</vt:lpstr>
      <vt:lpstr>total tickets per team</vt:lpstr>
      <vt:lpstr>helpdesk_tickets</vt:lpstr>
      <vt:lpstr>Ticket viewer</vt:lpstr>
      <vt:lpstr>summary</vt:lpstr>
      <vt:lpstr>summary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Tyrone Ekhator</cp:lastModifiedBy>
  <dcterms:created xsi:type="dcterms:W3CDTF">2023-08-22T13:17:35Z</dcterms:created>
  <dcterms:modified xsi:type="dcterms:W3CDTF">2023-10-21T12:58:49Z</dcterms:modified>
</cp:coreProperties>
</file>